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5315" windowHeight="9240" tabRatio="476" activeTab="4"/>
  </bookViews>
  <sheets>
    <sheet name="pressurised irrigation" sheetId="23" r:id="rId1"/>
    <sheet name="dripline without BOM data" sheetId="22" state="hidden" r:id="rId2"/>
    <sheet name="litres per wk without BOM data" sheetId="21" state="hidden" r:id="rId3"/>
    <sheet name="dripline" sheetId="20" r:id="rId4"/>
    <sheet name="litres per week" sheetId="17" r:id="rId5"/>
    <sheet name="BOM evaporation data" sheetId="18" r:id="rId6"/>
    <sheet name="volumes" sheetId="19" r:id="rId7"/>
    <sheet name="nozzle ratios" sheetId="7" r:id="rId8"/>
  </sheets>
  <calcPr calcId="125725"/>
</workbook>
</file>

<file path=xl/calcChain.xml><?xml version="1.0" encoding="utf-8"?>
<calcChain xmlns="http://schemas.openxmlformats.org/spreadsheetml/2006/main">
  <c r="N8" i="23"/>
  <c r="N12" s="1"/>
  <c r="M8"/>
  <c r="M12" s="1"/>
  <c r="L8"/>
  <c r="L12" s="1"/>
  <c r="K8"/>
  <c r="K12" s="1"/>
  <c r="J8"/>
  <c r="J12" s="1"/>
  <c r="I8"/>
  <c r="I12" s="1"/>
  <c r="H8"/>
  <c r="H12" s="1"/>
  <c r="G8"/>
  <c r="G12" s="1"/>
  <c r="F8"/>
  <c r="F12" s="1"/>
  <c r="E8"/>
  <c r="E12" s="1"/>
  <c r="D8"/>
  <c r="D12" s="1"/>
  <c r="C8"/>
  <c r="C12" s="1"/>
  <c r="C9" i="17"/>
  <c r="C8"/>
  <c r="C17" i="22"/>
  <c r="E22" s="1"/>
  <c r="L19"/>
  <c r="K19"/>
  <c r="J19"/>
  <c r="I19"/>
  <c r="H19"/>
  <c r="G19"/>
  <c r="F19"/>
  <c r="E19"/>
  <c r="D19"/>
  <c r="F49" i="20"/>
  <c r="D18" i="21"/>
  <c r="B18"/>
  <c r="U14" i="19"/>
  <c r="T14"/>
  <c r="S14"/>
  <c r="R14"/>
  <c r="Q14"/>
  <c r="P14"/>
  <c r="O14"/>
  <c r="N14"/>
  <c r="M14"/>
  <c r="L14"/>
  <c r="K14"/>
  <c r="J14"/>
  <c r="I14"/>
  <c r="G14"/>
  <c r="F14"/>
  <c r="E1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A14"/>
  <c r="H7"/>
  <c r="D14"/>
  <c r="H30" i="7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U11"/>
  <c r="T11"/>
  <c r="S11"/>
  <c r="R11"/>
  <c r="Q11"/>
  <c r="P11"/>
  <c r="O11"/>
  <c r="N11"/>
  <c r="M11"/>
  <c r="L11"/>
  <c r="K11"/>
  <c r="J11"/>
  <c r="I11"/>
  <c r="G11"/>
  <c r="F11"/>
  <c r="E11"/>
  <c r="D11"/>
  <c r="A11"/>
  <c r="L49" i="20"/>
  <c r="K49"/>
  <c r="J49"/>
  <c r="I49"/>
  <c r="H49"/>
  <c r="G49"/>
  <c r="E49"/>
  <c r="D49"/>
  <c r="D24" i="21"/>
  <c r="D23"/>
  <c r="D22"/>
  <c r="D21"/>
  <c r="D20"/>
  <c r="D19"/>
  <c r="D17"/>
  <c r="D16"/>
  <c r="D15"/>
  <c r="B24"/>
  <c r="B23"/>
  <c r="B22"/>
  <c r="B21"/>
  <c r="B20"/>
  <c r="B19"/>
  <c r="B17"/>
  <c r="B16"/>
  <c r="B15"/>
  <c r="B23" i="17" l="1"/>
  <c r="E71" i="22"/>
  <c r="E69"/>
  <c r="E64"/>
  <c r="E58"/>
  <c r="E53"/>
  <c r="E48"/>
  <c r="E42"/>
  <c r="E37"/>
  <c r="E32"/>
  <c r="E26"/>
  <c r="E66"/>
  <c r="E50"/>
  <c r="E40"/>
  <c r="E29"/>
  <c r="E68"/>
  <c r="E62"/>
  <c r="E52"/>
  <c r="E41"/>
  <c r="E30"/>
  <c r="E70"/>
  <c r="E65"/>
  <c r="E60"/>
  <c r="E54"/>
  <c r="E49"/>
  <c r="E44"/>
  <c r="E38"/>
  <c r="E33"/>
  <c r="E28"/>
  <c r="E72"/>
  <c r="E61"/>
  <c r="E56"/>
  <c r="E45"/>
  <c r="E34"/>
  <c r="E24"/>
  <c r="E57"/>
  <c r="E46"/>
  <c r="E36"/>
  <c r="E25"/>
  <c r="I22"/>
  <c r="I66"/>
  <c r="I30"/>
  <c r="I46"/>
  <c r="I71"/>
  <c r="I26"/>
  <c r="I42"/>
  <c r="I38"/>
  <c r="I54"/>
  <c r="I25"/>
  <c r="I33"/>
  <c r="I37"/>
  <c r="I41"/>
  <c r="I49"/>
  <c r="I53"/>
  <c r="I57"/>
  <c r="I65"/>
  <c r="I69"/>
  <c r="I24"/>
  <c r="I32"/>
  <c r="I36"/>
  <c r="I40"/>
  <c r="I48"/>
  <c r="I52"/>
  <c r="I56"/>
  <c r="I64"/>
  <c r="I68"/>
  <c r="I72"/>
  <c r="I27"/>
  <c r="I31"/>
  <c r="I35"/>
  <c r="I43"/>
  <c r="I47"/>
  <c r="I51"/>
  <c r="I59"/>
  <c r="I63"/>
  <c r="I67"/>
  <c r="E23"/>
  <c r="E27"/>
  <c r="E31"/>
  <c r="E35"/>
  <c r="E39"/>
  <c r="E43"/>
  <c r="E47"/>
  <c r="E51"/>
  <c r="E55"/>
  <c r="E59"/>
  <c r="E63"/>
  <c r="E67"/>
  <c r="D13" i="21"/>
  <c r="O12" i="23" l="1"/>
  <c r="P12" s="1"/>
  <c r="I70" i="22"/>
  <c r="I50"/>
  <c r="I55"/>
  <c r="I39"/>
  <c r="I23"/>
  <c r="I60"/>
  <c r="I44"/>
  <c r="I28"/>
  <c r="I61"/>
  <c r="I45"/>
  <c r="I29"/>
  <c r="I58"/>
  <c r="I62"/>
  <c r="I34"/>
  <c r="B27" i="20"/>
  <c r="N19"/>
  <c r="N27" s="1"/>
  <c r="M19"/>
  <c r="M27" s="1"/>
  <c r="L19"/>
  <c r="L27" s="1"/>
  <c r="K19"/>
  <c r="K27" s="1"/>
  <c r="J19"/>
  <c r="J27" s="1"/>
  <c r="I19"/>
  <c r="I27" s="1"/>
  <c r="H19"/>
  <c r="H27" s="1"/>
  <c r="G19"/>
  <c r="G27" s="1"/>
  <c r="F19"/>
  <c r="F27" s="1"/>
  <c r="E19"/>
  <c r="E27" s="1"/>
  <c r="D19"/>
  <c r="D27" s="1"/>
  <c r="C19"/>
  <c r="C27" s="1"/>
  <c r="B36" i="17"/>
  <c r="B32"/>
  <c r="B30"/>
  <c r="B29"/>
  <c r="B28"/>
  <c r="B27"/>
  <c r="B26"/>
  <c r="B25"/>
  <c r="B24"/>
  <c r="B22"/>
  <c r="B21"/>
  <c r="B20"/>
  <c r="U7" i="19"/>
  <c r="A27" s="1"/>
  <c r="T7"/>
  <c r="A26" s="1"/>
  <c r="S7"/>
  <c r="R7"/>
  <c r="Q7"/>
  <c r="P7"/>
  <c r="A22" s="1"/>
  <c r="O7"/>
  <c r="A24"/>
  <c r="N7"/>
  <c r="M7"/>
  <c r="L7"/>
  <c r="K7"/>
  <c r="A17" s="1"/>
  <c r="J7"/>
  <c r="I7"/>
  <c r="G7"/>
  <c r="F7"/>
  <c r="A12" s="1"/>
  <c r="K12" s="1"/>
  <c r="E7"/>
  <c r="A11" s="1"/>
  <c r="N13" i="17"/>
  <c r="M13"/>
  <c r="L13"/>
  <c r="K13"/>
  <c r="J13"/>
  <c r="I13"/>
  <c r="H13"/>
  <c r="G13"/>
  <c r="F13"/>
  <c r="E13"/>
  <c r="D13"/>
  <c r="C13"/>
  <c r="A8" i="7"/>
  <c r="E8" s="1"/>
  <c r="G8"/>
  <c r="D11" i="19"/>
  <c r="D12"/>
  <c r="D13"/>
  <c r="D16"/>
  <c r="D17"/>
  <c r="D18"/>
  <c r="D19"/>
  <c r="D20"/>
  <c r="D21"/>
  <c r="D22"/>
  <c r="D23"/>
  <c r="D24"/>
  <c r="D25"/>
  <c r="D26"/>
  <c r="D27"/>
  <c r="U28" i="7"/>
  <c r="R9"/>
  <c r="R29" s="1"/>
  <c r="R28"/>
  <c r="Q28"/>
  <c r="M28"/>
  <c r="I28"/>
  <c r="E9"/>
  <c r="E28"/>
  <c r="A9"/>
  <c r="U9"/>
  <c r="U27" s="1"/>
  <c r="U30"/>
  <c r="U29"/>
  <c r="U26"/>
  <c r="U25"/>
  <c r="D24"/>
  <c r="F9"/>
  <c r="F28" s="1"/>
  <c r="F27"/>
  <c r="G9"/>
  <c r="I9"/>
  <c r="I29" s="1"/>
  <c r="I27"/>
  <c r="J9"/>
  <c r="J28" s="1"/>
  <c r="K9"/>
  <c r="K25" s="1"/>
  <c r="K27"/>
  <c r="L9"/>
  <c r="L25" s="1"/>
  <c r="M9"/>
  <c r="M29" s="1"/>
  <c r="M27"/>
  <c r="N9"/>
  <c r="O9"/>
  <c r="O25" s="1"/>
  <c r="O27"/>
  <c r="P9"/>
  <c r="Q9"/>
  <c r="Q29" s="1"/>
  <c r="Q27"/>
  <c r="R27"/>
  <c r="S9"/>
  <c r="S28" s="1"/>
  <c r="S27"/>
  <c r="T9"/>
  <c r="T28" s="1"/>
  <c r="A24"/>
  <c r="G24"/>
  <c r="A23"/>
  <c r="A22"/>
  <c r="G22"/>
  <c r="A21"/>
  <c r="S21" s="1"/>
  <c r="A20"/>
  <c r="G20"/>
  <c r="A19"/>
  <c r="A18"/>
  <c r="G18"/>
  <c r="A17"/>
  <c r="U17" s="1"/>
  <c r="A16"/>
  <c r="G16"/>
  <c r="A15"/>
  <c r="A14"/>
  <c r="G14"/>
  <c r="A13"/>
  <c r="A12"/>
  <c r="G12"/>
  <c r="A10"/>
  <c r="F10" s="1"/>
  <c r="U24"/>
  <c r="U22"/>
  <c r="U21"/>
  <c r="U20"/>
  <c r="U18"/>
  <c r="U16"/>
  <c r="U14"/>
  <c r="U12"/>
  <c r="U8"/>
  <c r="T24"/>
  <c r="S24"/>
  <c r="R24"/>
  <c r="Q24"/>
  <c r="P24"/>
  <c r="O24"/>
  <c r="N24"/>
  <c r="M24"/>
  <c r="L24"/>
  <c r="K24"/>
  <c r="J24"/>
  <c r="I24"/>
  <c r="F24"/>
  <c r="E24"/>
  <c r="R22"/>
  <c r="R21"/>
  <c r="R20"/>
  <c r="R18"/>
  <c r="R16"/>
  <c r="R14"/>
  <c r="R12"/>
  <c r="R25"/>
  <c r="R26"/>
  <c r="R30"/>
  <c r="R8"/>
  <c r="T30"/>
  <c r="T22"/>
  <c r="T20"/>
  <c r="T19"/>
  <c r="T18"/>
  <c r="T16"/>
  <c r="T14"/>
  <c r="T12"/>
  <c r="T8"/>
  <c r="M23"/>
  <c r="Q23"/>
  <c r="D23"/>
  <c r="S30"/>
  <c r="Q30"/>
  <c r="O30"/>
  <c r="N30"/>
  <c r="M30"/>
  <c r="K30"/>
  <c r="J30"/>
  <c r="I30"/>
  <c r="F30"/>
  <c r="E30"/>
  <c r="S29"/>
  <c r="O29"/>
  <c r="N29"/>
  <c r="K29"/>
  <c r="J29"/>
  <c r="F29"/>
  <c r="E29"/>
  <c r="S26"/>
  <c r="Q26"/>
  <c r="P26"/>
  <c r="O26"/>
  <c r="M26"/>
  <c r="K26"/>
  <c r="I26"/>
  <c r="G26"/>
  <c r="F26"/>
  <c r="S25"/>
  <c r="Q25"/>
  <c r="P25"/>
  <c r="M25"/>
  <c r="F25"/>
  <c r="I25"/>
  <c r="S22"/>
  <c r="S20"/>
  <c r="S18"/>
  <c r="S16"/>
  <c r="S14"/>
  <c r="S12"/>
  <c r="S8"/>
  <c r="Q22"/>
  <c r="P22"/>
  <c r="O22"/>
  <c r="N22"/>
  <c r="M22"/>
  <c r="L22"/>
  <c r="K22"/>
  <c r="J22"/>
  <c r="I22"/>
  <c r="F22"/>
  <c r="E22"/>
  <c r="D22"/>
  <c r="D8"/>
  <c r="F8"/>
  <c r="I8"/>
  <c r="J8"/>
  <c r="L8"/>
  <c r="M8"/>
  <c r="N8"/>
  <c r="P8"/>
  <c r="Q8"/>
  <c r="D9"/>
  <c r="D10"/>
  <c r="I10"/>
  <c r="Q10"/>
  <c r="E12"/>
  <c r="F12"/>
  <c r="I12"/>
  <c r="J12"/>
  <c r="K12"/>
  <c r="L12"/>
  <c r="M12"/>
  <c r="N12"/>
  <c r="O12"/>
  <c r="P12"/>
  <c r="Q12"/>
  <c r="D13"/>
  <c r="N13"/>
  <c r="D14"/>
  <c r="E14"/>
  <c r="F14"/>
  <c r="I14"/>
  <c r="J14"/>
  <c r="K14"/>
  <c r="L14"/>
  <c r="M14"/>
  <c r="N14"/>
  <c r="O14"/>
  <c r="P14"/>
  <c r="Q14"/>
  <c r="D15"/>
  <c r="J15"/>
  <c r="D16"/>
  <c r="E16"/>
  <c r="F16"/>
  <c r="I16"/>
  <c r="J16"/>
  <c r="K16"/>
  <c r="L16"/>
  <c r="M16"/>
  <c r="N16"/>
  <c r="O16"/>
  <c r="P16"/>
  <c r="Q16"/>
  <c r="D17"/>
  <c r="N17"/>
  <c r="D18"/>
  <c r="E18"/>
  <c r="F18"/>
  <c r="I18"/>
  <c r="J18"/>
  <c r="K18"/>
  <c r="L18"/>
  <c r="M18"/>
  <c r="N18"/>
  <c r="O18"/>
  <c r="P18"/>
  <c r="Q18"/>
  <c r="D19"/>
  <c r="J19"/>
  <c r="D20"/>
  <c r="E20"/>
  <c r="F20"/>
  <c r="I20"/>
  <c r="J20"/>
  <c r="K20"/>
  <c r="L20"/>
  <c r="M20"/>
  <c r="N20"/>
  <c r="O20"/>
  <c r="P20"/>
  <c r="Q20"/>
  <c r="D21"/>
  <c r="N21"/>
  <c r="D27" i="21" l="1"/>
  <c r="B27"/>
  <c r="B31"/>
  <c r="D31"/>
  <c r="B29"/>
  <c r="D29"/>
  <c r="D25"/>
  <c r="B25"/>
  <c r="B34" i="17"/>
  <c r="E36"/>
  <c r="E23"/>
  <c r="I36"/>
  <c r="I23"/>
  <c r="D36"/>
  <c r="D23"/>
  <c r="H36"/>
  <c r="H23"/>
  <c r="C33"/>
  <c r="C23"/>
  <c r="G34"/>
  <c r="G23"/>
  <c r="F36"/>
  <c r="F23"/>
  <c r="J36"/>
  <c r="J23"/>
  <c r="N36"/>
  <c r="N23"/>
  <c r="M36"/>
  <c r="M23"/>
  <c r="L36"/>
  <c r="L23"/>
  <c r="K23"/>
  <c r="G31"/>
  <c r="C26"/>
  <c r="K36"/>
  <c r="K24"/>
  <c r="G35"/>
  <c r="G22"/>
  <c r="K28"/>
  <c r="C34"/>
  <c r="C30"/>
  <c r="C21"/>
  <c r="G27"/>
  <c r="K32"/>
  <c r="R22" i="19"/>
  <c r="P22"/>
  <c r="K22"/>
  <c r="T22"/>
  <c r="L22"/>
  <c r="E22"/>
  <c r="N22"/>
  <c r="F22"/>
  <c r="I27"/>
  <c r="P12"/>
  <c r="P29" s="1"/>
  <c r="P17"/>
  <c r="T24"/>
  <c r="T26"/>
  <c r="K26"/>
  <c r="F26"/>
  <c r="U26"/>
  <c r="P26"/>
  <c r="E26"/>
  <c r="R26"/>
  <c r="J26"/>
  <c r="M26"/>
  <c r="G22"/>
  <c r="J24"/>
  <c r="J22"/>
  <c r="N26"/>
  <c r="U22"/>
  <c r="I26"/>
  <c r="G26"/>
  <c r="L26"/>
  <c r="P24"/>
  <c r="Q27" i="20"/>
  <c r="I52" s="1"/>
  <c r="O27"/>
  <c r="P27" s="1"/>
  <c r="E29"/>
  <c r="I29"/>
  <c r="M29"/>
  <c r="D30"/>
  <c r="H30"/>
  <c r="L30"/>
  <c r="D35"/>
  <c r="H45"/>
  <c r="D43"/>
  <c r="L31"/>
  <c r="L39"/>
  <c r="H37"/>
  <c r="D33"/>
  <c r="H35"/>
  <c r="L37"/>
  <c r="D41"/>
  <c r="H43"/>
  <c r="L45"/>
  <c r="H31"/>
  <c r="L33"/>
  <c r="D37"/>
  <c r="H39"/>
  <c r="L41"/>
  <c r="D45"/>
  <c r="D31"/>
  <c r="H33"/>
  <c r="L35"/>
  <c r="D39"/>
  <c r="H41"/>
  <c r="L43"/>
  <c r="E32"/>
  <c r="I32"/>
  <c r="M32"/>
  <c r="E34"/>
  <c r="I34"/>
  <c r="M34"/>
  <c r="E36"/>
  <c r="I36"/>
  <c r="M36"/>
  <c r="E38"/>
  <c r="I38"/>
  <c r="M38"/>
  <c r="E40"/>
  <c r="I40"/>
  <c r="M40"/>
  <c r="E42"/>
  <c r="I42"/>
  <c r="M42"/>
  <c r="E44"/>
  <c r="I44"/>
  <c r="M44"/>
  <c r="E46"/>
  <c r="I46"/>
  <c r="M46"/>
  <c r="L29"/>
  <c r="D32"/>
  <c r="H32"/>
  <c r="L32"/>
  <c r="D34"/>
  <c r="H34"/>
  <c r="L34"/>
  <c r="D36"/>
  <c r="H36"/>
  <c r="L36"/>
  <c r="D38"/>
  <c r="H38"/>
  <c r="L38"/>
  <c r="D40"/>
  <c r="H40"/>
  <c r="L40"/>
  <c r="D42"/>
  <c r="H42"/>
  <c r="L42"/>
  <c r="D44"/>
  <c r="H44"/>
  <c r="L44"/>
  <c r="D46"/>
  <c r="H46"/>
  <c r="L46"/>
  <c r="E31"/>
  <c r="I31"/>
  <c r="M31"/>
  <c r="E33"/>
  <c r="I33"/>
  <c r="M33"/>
  <c r="E35"/>
  <c r="I35"/>
  <c r="M35"/>
  <c r="E37"/>
  <c r="I37"/>
  <c r="M37"/>
  <c r="E39"/>
  <c r="I39"/>
  <c r="M39"/>
  <c r="E41"/>
  <c r="I41"/>
  <c r="M41"/>
  <c r="E43"/>
  <c r="I43"/>
  <c r="M43"/>
  <c r="E45"/>
  <c r="I45"/>
  <c r="M45"/>
  <c r="D29"/>
  <c r="I30"/>
  <c r="M28"/>
  <c r="I28"/>
  <c r="E28"/>
  <c r="H29"/>
  <c r="M30"/>
  <c r="E30"/>
  <c r="D28"/>
  <c r="H28"/>
  <c r="L28"/>
  <c r="C22" i="17"/>
  <c r="K25"/>
  <c r="G28"/>
  <c r="C31"/>
  <c r="G32"/>
  <c r="K33"/>
  <c r="G36"/>
  <c r="G20"/>
  <c r="K21"/>
  <c r="C24"/>
  <c r="G25"/>
  <c r="K26"/>
  <c r="C28"/>
  <c r="G29"/>
  <c r="K30"/>
  <c r="C32"/>
  <c r="K34"/>
  <c r="C36"/>
  <c r="K20"/>
  <c r="G24"/>
  <c r="C27"/>
  <c r="K29"/>
  <c r="C20"/>
  <c r="G21"/>
  <c r="K22"/>
  <c r="C25"/>
  <c r="G26"/>
  <c r="K27"/>
  <c r="C29"/>
  <c r="G30"/>
  <c r="F20"/>
  <c r="J20"/>
  <c r="N20"/>
  <c r="F21"/>
  <c r="J21"/>
  <c r="N21"/>
  <c r="F22"/>
  <c r="J22"/>
  <c r="N22"/>
  <c r="F24"/>
  <c r="J24"/>
  <c r="N24"/>
  <c r="F25"/>
  <c r="J25"/>
  <c r="N25"/>
  <c r="F26"/>
  <c r="J26"/>
  <c r="N26"/>
  <c r="F27"/>
  <c r="J27"/>
  <c r="N27"/>
  <c r="F28"/>
  <c r="J28"/>
  <c r="N28"/>
  <c r="F29"/>
  <c r="J29"/>
  <c r="N29"/>
  <c r="F30"/>
  <c r="J30"/>
  <c r="N30"/>
  <c r="F31"/>
  <c r="N31"/>
  <c r="F32"/>
  <c r="J32"/>
  <c r="N32"/>
  <c r="F33"/>
  <c r="J33"/>
  <c r="N33"/>
  <c r="F34"/>
  <c r="J34"/>
  <c r="N34"/>
  <c r="N35"/>
  <c r="E20"/>
  <c r="I20"/>
  <c r="M20"/>
  <c r="E21"/>
  <c r="I21"/>
  <c r="M21"/>
  <c r="E22"/>
  <c r="I22"/>
  <c r="M22"/>
  <c r="E24"/>
  <c r="I24"/>
  <c r="M24"/>
  <c r="E25"/>
  <c r="I25"/>
  <c r="M25"/>
  <c r="E26"/>
  <c r="I26"/>
  <c r="M26"/>
  <c r="E27"/>
  <c r="I27"/>
  <c r="M27"/>
  <c r="E28"/>
  <c r="I28"/>
  <c r="M28"/>
  <c r="E29"/>
  <c r="I29"/>
  <c r="M29"/>
  <c r="E30"/>
  <c r="I30"/>
  <c r="M30"/>
  <c r="I31"/>
  <c r="M31"/>
  <c r="E32"/>
  <c r="I32"/>
  <c r="M32"/>
  <c r="E33"/>
  <c r="I33"/>
  <c r="E34"/>
  <c r="I34"/>
  <c r="M34"/>
  <c r="I35"/>
  <c r="M35"/>
  <c r="D20"/>
  <c r="H20"/>
  <c r="L20"/>
  <c r="D21"/>
  <c r="H21"/>
  <c r="L21"/>
  <c r="D22"/>
  <c r="H22"/>
  <c r="L22"/>
  <c r="D24"/>
  <c r="H24"/>
  <c r="L24"/>
  <c r="D25"/>
  <c r="H25"/>
  <c r="L25"/>
  <c r="D26"/>
  <c r="H26"/>
  <c r="L26"/>
  <c r="D27"/>
  <c r="H27"/>
  <c r="L27"/>
  <c r="D28"/>
  <c r="H28"/>
  <c r="L28"/>
  <c r="D29"/>
  <c r="H29"/>
  <c r="L29"/>
  <c r="D30"/>
  <c r="H30"/>
  <c r="L30"/>
  <c r="D31"/>
  <c r="H31"/>
  <c r="L31"/>
  <c r="D32"/>
  <c r="H32"/>
  <c r="L32"/>
  <c r="D33"/>
  <c r="L33"/>
  <c r="D34"/>
  <c r="H34"/>
  <c r="L34"/>
  <c r="D35"/>
  <c r="H35"/>
  <c r="S11" i="19"/>
  <c r="R11"/>
  <c r="J11"/>
  <c r="U11"/>
  <c r="N11"/>
  <c r="T11"/>
  <c r="M11"/>
  <c r="P11"/>
  <c r="I11"/>
  <c r="E11"/>
  <c r="E24"/>
  <c r="I22"/>
  <c r="M22"/>
  <c r="M24"/>
  <c r="A15"/>
  <c r="M15" s="1"/>
  <c r="A20"/>
  <c r="O20" s="1"/>
  <c r="R24"/>
  <c r="M27"/>
  <c r="I24"/>
  <c r="A16"/>
  <c r="L16" s="1"/>
  <c r="A19"/>
  <c r="I19" s="1"/>
  <c r="U24"/>
  <c r="N24"/>
  <c r="P31"/>
  <c r="T13" i="7"/>
  <c r="E13"/>
  <c r="K13"/>
  <c r="O13"/>
  <c r="F13"/>
  <c r="L13"/>
  <c r="P13"/>
  <c r="E15"/>
  <c r="K15"/>
  <c r="O15"/>
  <c r="U15"/>
  <c r="R15"/>
  <c r="S15"/>
  <c r="F15"/>
  <c r="L15"/>
  <c r="P15"/>
  <c r="E19"/>
  <c r="K19"/>
  <c r="O19"/>
  <c r="U19"/>
  <c r="R19"/>
  <c r="S19"/>
  <c r="F19"/>
  <c r="L19"/>
  <c r="P19"/>
  <c r="T23"/>
  <c r="K23"/>
  <c r="E23"/>
  <c r="O23"/>
  <c r="U23"/>
  <c r="R23"/>
  <c r="N23"/>
  <c r="J23"/>
  <c r="S23"/>
  <c r="K28" i="19"/>
  <c r="K29"/>
  <c r="K30"/>
  <c r="K31"/>
  <c r="K32"/>
  <c r="K33"/>
  <c r="S19"/>
  <c r="A23"/>
  <c r="Q26"/>
  <c r="Q24"/>
  <c r="Q22"/>
  <c r="N27" i="7"/>
  <c r="N26"/>
  <c r="N25"/>
  <c r="E27"/>
  <c r="E26"/>
  <c r="E25"/>
  <c r="Q21"/>
  <c r="I17"/>
  <c r="M15"/>
  <c r="Q13"/>
  <c r="L10"/>
  <c r="S13"/>
  <c r="L26"/>
  <c r="P23"/>
  <c r="G10"/>
  <c r="G15"/>
  <c r="G19"/>
  <c r="G23"/>
  <c r="J21"/>
  <c r="J17"/>
  <c r="N15"/>
  <c r="J13"/>
  <c r="M10"/>
  <c r="S17"/>
  <c r="I23"/>
  <c r="M21"/>
  <c r="Q19"/>
  <c r="I19"/>
  <c r="M17"/>
  <c r="Q15"/>
  <c r="I15"/>
  <c r="M13"/>
  <c r="P10"/>
  <c r="G25"/>
  <c r="F23"/>
  <c r="T15"/>
  <c r="R17"/>
  <c r="N28"/>
  <c r="K17" i="19"/>
  <c r="J10" i="7"/>
  <c r="N10"/>
  <c r="U10"/>
  <c r="R10"/>
  <c r="S10"/>
  <c r="E10"/>
  <c r="K10"/>
  <c r="O10"/>
  <c r="T17"/>
  <c r="E17"/>
  <c r="K17"/>
  <c r="O17"/>
  <c r="F17"/>
  <c r="L17"/>
  <c r="P17"/>
  <c r="T21"/>
  <c r="E21"/>
  <c r="K21"/>
  <c r="O21"/>
  <c r="F21"/>
  <c r="L21"/>
  <c r="P21"/>
  <c r="T29"/>
  <c r="T26"/>
  <c r="L28"/>
  <c r="L27"/>
  <c r="L30"/>
  <c r="L29"/>
  <c r="K27" i="19"/>
  <c r="U27"/>
  <c r="S27"/>
  <c r="Q27"/>
  <c r="O27"/>
  <c r="L27"/>
  <c r="G27"/>
  <c r="T27"/>
  <c r="R27"/>
  <c r="P27"/>
  <c r="N27"/>
  <c r="J27"/>
  <c r="F27"/>
  <c r="E27"/>
  <c r="J27" i="7"/>
  <c r="J26"/>
  <c r="J25"/>
  <c r="R12" i="19"/>
  <c r="M12"/>
  <c r="I12"/>
  <c r="S12"/>
  <c r="O12"/>
  <c r="N12"/>
  <c r="J12"/>
  <c r="F12"/>
  <c r="E12"/>
  <c r="U12"/>
  <c r="Q12"/>
  <c r="L12"/>
  <c r="G12"/>
  <c r="R17"/>
  <c r="M17"/>
  <c r="I17"/>
  <c r="S17"/>
  <c r="O17"/>
  <c r="N17"/>
  <c r="J17"/>
  <c r="F17"/>
  <c r="U17"/>
  <c r="Q17"/>
  <c r="L17"/>
  <c r="G17"/>
  <c r="E17"/>
  <c r="P28" i="7"/>
  <c r="P27"/>
  <c r="P30"/>
  <c r="P29"/>
  <c r="G28"/>
  <c r="G27"/>
  <c r="G30"/>
  <c r="G29"/>
  <c r="G24" i="19"/>
  <c r="G11"/>
  <c r="A13"/>
  <c r="L24"/>
  <c r="L11"/>
  <c r="A18"/>
  <c r="A21"/>
  <c r="O11"/>
  <c r="O26"/>
  <c r="O24"/>
  <c r="O22"/>
  <c r="A25"/>
  <c r="S26"/>
  <c r="S24"/>
  <c r="S22"/>
  <c r="I21" i="7"/>
  <c r="M19"/>
  <c r="Q17"/>
  <c r="I13"/>
  <c r="L23"/>
  <c r="T25"/>
  <c r="G13"/>
  <c r="G17"/>
  <c r="G21"/>
  <c r="T27"/>
  <c r="Q11" i="19"/>
  <c r="N19" i="7"/>
  <c r="T10"/>
  <c r="R13"/>
  <c r="U13"/>
  <c r="T12" i="19"/>
  <c r="T17"/>
  <c r="K28" i="7"/>
  <c r="O28"/>
  <c r="K11" i="19"/>
  <c r="K24"/>
  <c r="O8" i="7"/>
  <c r="K8"/>
  <c r="F11" i="19"/>
  <c r="F24"/>
  <c r="D30" i="21" l="1"/>
  <c r="B30"/>
  <c r="B35" i="17"/>
  <c r="D28" i="21"/>
  <c r="B28"/>
  <c r="B33" i="17"/>
  <c r="D26" i="21"/>
  <c r="B26"/>
  <c r="B31" i="17"/>
  <c r="L35"/>
  <c r="F35"/>
  <c r="C35"/>
  <c r="H33"/>
  <c r="E35"/>
  <c r="M33"/>
  <c r="E31"/>
  <c r="J35"/>
  <c r="J31"/>
  <c r="P31" s="1"/>
  <c r="Q31" s="1"/>
  <c r="K31"/>
  <c r="G33"/>
  <c r="K35"/>
  <c r="P23"/>
  <c r="Q23" s="1"/>
  <c r="Q16" i="19"/>
  <c r="O16"/>
  <c r="K20"/>
  <c r="G20"/>
  <c r="K16"/>
  <c r="L20"/>
  <c r="F16"/>
  <c r="Q20"/>
  <c r="S16"/>
  <c r="G16"/>
  <c r="P15"/>
  <c r="F20"/>
  <c r="R15"/>
  <c r="O15"/>
  <c r="E52" i="20"/>
  <c r="E19" i="19"/>
  <c r="T19"/>
  <c r="U19"/>
  <c r="N19"/>
  <c r="P36" i="17"/>
  <c r="Q36" s="1"/>
  <c r="I15" i="19"/>
  <c r="M19"/>
  <c r="F19"/>
  <c r="Q19"/>
  <c r="E15"/>
  <c r="S15"/>
  <c r="T15"/>
  <c r="P30"/>
  <c r="R19"/>
  <c r="G19"/>
  <c r="O19"/>
  <c r="K19"/>
  <c r="N15"/>
  <c r="Q15"/>
  <c r="P32"/>
  <c r="P28"/>
  <c r="F15"/>
  <c r="L15"/>
  <c r="P33"/>
  <c r="J19"/>
  <c r="L19"/>
  <c r="P19"/>
  <c r="J15"/>
  <c r="G15"/>
  <c r="K15"/>
  <c r="U15"/>
  <c r="F25" i="20"/>
  <c r="J24"/>
  <c r="N25"/>
  <c r="K24"/>
  <c r="L24"/>
  <c r="I24"/>
  <c r="F24"/>
  <c r="M25"/>
  <c r="J25"/>
  <c r="C25"/>
  <c r="M24"/>
  <c r="D25"/>
  <c r="C24"/>
  <c r="D24"/>
  <c r="N24"/>
  <c r="H25"/>
  <c r="E25"/>
  <c r="K25"/>
  <c r="G25"/>
  <c r="G24"/>
  <c r="H24"/>
  <c r="E24"/>
  <c r="L25"/>
  <c r="I25"/>
  <c r="C46"/>
  <c r="C44"/>
  <c r="C42"/>
  <c r="C40"/>
  <c r="C38"/>
  <c r="C36"/>
  <c r="C34"/>
  <c r="C32"/>
  <c r="C45"/>
  <c r="C43"/>
  <c r="C41"/>
  <c r="C39"/>
  <c r="C37"/>
  <c r="C35"/>
  <c r="C33"/>
  <c r="C31"/>
  <c r="G46"/>
  <c r="G44"/>
  <c r="G42"/>
  <c r="G40"/>
  <c r="G38"/>
  <c r="G36"/>
  <c r="G34"/>
  <c r="G32"/>
  <c r="G45"/>
  <c r="G43"/>
  <c r="G41"/>
  <c r="G39"/>
  <c r="G37"/>
  <c r="G35"/>
  <c r="G33"/>
  <c r="G31"/>
  <c r="K46"/>
  <c r="K44"/>
  <c r="K42"/>
  <c r="K40"/>
  <c r="K38"/>
  <c r="K36"/>
  <c r="K34"/>
  <c r="K32"/>
  <c r="K45"/>
  <c r="K43"/>
  <c r="K41"/>
  <c r="K39"/>
  <c r="K37"/>
  <c r="K35"/>
  <c r="K33"/>
  <c r="K31"/>
  <c r="J46"/>
  <c r="J44"/>
  <c r="J42"/>
  <c r="J40"/>
  <c r="J38"/>
  <c r="J36"/>
  <c r="J34"/>
  <c r="J32"/>
  <c r="J45"/>
  <c r="J43"/>
  <c r="J41"/>
  <c r="J39"/>
  <c r="J37"/>
  <c r="J35"/>
  <c r="J33"/>
  <c r="J31"/>
  <c r="N46"/>
  <c r="N44"/>
  <c r="N42"/>
  <c r="N40"/>
  <c r="N38"/>
  <c r="N36"/>
  <c r="N34"/>
  <c r="N32"/>
  <c r="N45"/>
  <c r="N43"/>
  <c r="N41"/>
  <c r="N39"/>
  <c r="N37"/>
  <c r="N35"/>
  <c r="N33"/>
  <c r="N31"/>
  <c r="F46"/>
  <c r="F44"/>
  <c r="F42"/>
  <c r="F40"/>
  <c r="F38"/>
  <c r="F36"/>
  <c r="F34"/>
  <c r="F32"/>
  <c r="F45"/>
  <c r="F43"/>
  <c r="F41"/>
  <c r="F39"/>
  <c r="F37"/>
  <c r="F35"/>
  <c r="F33"/>
  <c r="F31"/>
  <c r="N28"/>
  <c r="N29"/>
  <c r="N30"/>
  <c r="F28"/>
  <c r="F29"/>
  <c r="F30"/>
  <c r="G30"/>
  <c r="G28"/>
  <c r="G29"/>
  <c r="K30"/>
  <c r="K28"/>
  <c r="K29"/>
  <c r="J30"/>
  <c r="J29"/>
  <c r="J28"/>
  <c r="C30"/>
  <c r="C28"/>
  <c r="C29"/>
  <c r="P27" i="17"/>
  <c r="Q27" s="1"/>
  <c r="P21"/>
  <c r="Q21" s="1"/>
  <c r="P29"/>
  <c r="Q29" s="1"/>
  <c r="P25"/>
  <c r="Q25" s="1"/>
  <c r="P22"/>
  <c r="Q22" s="1"/>
  <c r="P30"/>
  <c r="Q30" s="1"/>
  <c r="P26"/>
  <c r="Q26" s="1"/>
  <c r="P34"/>
  <c r="Q34" s="1"/>
  <c r="P20"/>
  <c r="Q20" s="1"/>
  <c r="P32"/>
  <c r="Q32" s="1"/>
  <c r="P28"/>
  <c r="Q28" s="1"/>
  <c r="P24"/>
  <c r="Q24" s="1"/>
  <c r="E18"/>
  <c r="U16" i="19"/>
  <c r="N16"/>
  <c r="E16"/>
  <c r="R16"/>
  <c r="P16"/>
  <c r="I16"/>
  <c r="J16"/>
  <c r="T16"/>
  <c r="M16"/>
  <c r="S20"/>
  <c r="R20"/>
  <c r="M20"/>
  <c r="T20"/>
  <c r="N20"/>
  <c r="E20"/>
  <c r="U20"/>
  <c r="P20"/>
  <c r="J20"/>
  <c r="I20"/>
  <c r="U13"/>
  <c r="Q13"/>
  <c r="N13"/>
  <c r="J13"/>
  <c r="R13"/>
  <c r="K13"/>
  <c r="T13"/>
  <c r="P13"/>
  <c r="M13"/>
  <c r="I13"/>
  <c r="L13"/>
  <c r="O13"/>
  <c r="F13"/>
  <c r="S13"/>
  <c r="G13"/>
  <c r="E13"/>
  <c r="L28"/>
  <c r="L29"/>
  <c r="L30"/>
  <c r="L31"/>
  <c r="L32"/>
  <c r="L33"/>
  <c r="F28"/>
  <c r="F29"/>
  <c r="F30"/>
  <c r="F31"/>
  <c r="F32"/>
  <c r="F33"/>
  <c r="S28"/>
  <c r="S29"/>
  <c r="S30"/>
  <c r="S31"/>
  <c r="S32"/>
  <c r="S33"/>
  <c r="R25"/>
  <c r="M25"/>
  <c r="I25"/>
  <c r="S25"/>
  <c r="O25"/>
  <c r="N25"/>
  <c r="J25"/>
  <c r="F25"/>
  <c r="E25"/>
  <c r="U25"/>
  <c r="Q25"/>
  <c r="L25"/>
  <c r="G25"/>
  <c r="P25"/>
  <c r="T25"/>
  <c r="K25"/>
  <c r="U18"/>
  <c r="Q18"/>
  <c r="N18"/>
  <c r="J18"/>
  <c r="R18"/>
  <c r="K18"/>
  <c r="T18"/>
  <c r="P18"/>
  <c r="M18"/>
  <c r="I18"/>
  <c r="G18"/>
  <c r="E18"/>
  <c r="O18"/>
  <c r="S18"/>
  <c r="F18"/>
  <c r="L18"/>
  <c r="C18" i="17"/>
  <c r="G28" i="19"/>
  <c r="G29"/>
  <c r="G30"/>
  <c r="G31"/>
  <c r="G32"/>
  <c r="G33"/>
  <c r="E28"/>
  <c r="E29"/>
  <c r="E30"/>
  <c r="E31"/>
  <c r="E32"/>
  <c r="E33"/>
  <c r="O28"/>
  <c r="O29"/>
  <c r="O30"/>
  <c r="O31"/>
  <c r="O32"/>
  <c r="O33"/>
  <c r="R28"/>
  <c r="R29"/>
  <c r="R32"/>
  <c r="R30"/>
  <c r="R31"/>
  <c r="R33"/>
  <c r="T28"/>
  <c r="T29"/>
  <c r="T30"/>
  <c r="T31"/>
  <c r="T32"/>
  <c r="T33"/>
  <c r="R21"/>
  <c r="M21"/>
  <c r="I21"/>
  <c r="S21"/>
  <c r="O21"/>
  <c r="N21"/>
  <c r="J21"/>
  <c r="F21"/>
  <c r="E21"/>
  <c r="U21"/>
  <c r="Q21"/>
  <c r="L21"/>
  <c r="G21"/>
  <c r="T21"/>
  <c r="K21"/>
  <c r="P21"/>
  <c r="U28"/>
  <c r="U29"/>
  <c r="U30"/>
  <c r="U31"/>
  <c r="U32"/>
  <c r="U33"/>
  <c r="N28"/>
  <c r="N29"/>
  <c r="N30"/>
  <c r="N31"/>
  <c r="N32"/>
  <c r="N33"/>
  <c r="M28"/>
  <c r="M29"/>
  <c r="M30"/>
  <c r="M31"/>
  <c r="M32"/>
  <c r="M33"/>
  <c r="R23"/>
  <c r="K23"/>
  <c r="S23"/>
  <c r="O23"/>
  <c r="L23"/>
  <c r="G23"/>
  <c r="U23"/>
  <c r="Q23"/>
  <c r="N23"/>
  <c r="J23"/>
  <c r="F23"/>
  <c r="E23"/>
  <c r="I23"/>
  <c r="M23"/>
  <c r="T23"/>
  <c r="P23"/>
  <c r="J18" i="17"/>
  <c r="G18"/>
  <c r="I18"/>
  <c r="F18"/>
  <c r="K18"/>
  <c r="H18"/>
  <c r="L18"/>
  <c r="M18"/>
  <c r="Q30" i="19"/>
  <c r="Q31"/>
  <c r="Q28"/>
  <c r="Q29"/>
  <c r="Q32"/>
  <c r="Q33"/>
  <c r="J31"/>
  <c r="J28"/>
  <c r="J29"/>
  <c r="J30"/>
  <c r="J32"/>
  <c r="J33"/>
  <c r="I28"/>
  <c r="I29"/>
  <c r="I33"/>
  <c r="I30"/>
  <c r="I31"/>
  <c r="I32"/>
  <c r="D18" i="17"/>
  <c r="N18"/>
  <c r="P35" l="1"/>
  <c r="Q35" s="1"/>
  <c r="P33"/>
  <c r="Q33" s="1"/>
  <c r="O25" i="20"/>
  <c r="O24"/>
  <c r="I100"/>
  <c r="I96"/>
  <c r="I92"/>
  <c r="I88"/>
  <c r="I84"/>
  <c r="I80"/>
  <c r="I76"/>
  <c r="I72"/>
  <c r="I68"/>
  <c r="I64"/>
  <c r="I60"/>
  <c r="I56"/>
  <c r="I101"/>
  <c r="I97"/>
  <c r="I93"/>
  <c r="I89"/>
  <c r="I85"/>
  <c r="I81"/>
  <c r="I77"/>
  <c r="I73"/>
  <c r="I69"/>
  <c r="I65"/>
  <c r="I61"/>
  <c r="I57"/>
  <c r="I102"/>
  <c r="I98"/>
  <c r="I94"/>
  <c r="I90"/>
  <c r="I86"/>
  <c r="I82"/>
  <c r="I78"/>
  <c r="I74"/>
  <c r="I70"/>
  <c r="I66"/>
  <c r="I62"/>
  <c r="I58"/>
  <c r="I54"/>
  <c r="I99"/>
  <c r="I95"/>
  <c r="I91"/>
  <c r="I87"/>
  <c r="I83"/>
  <c r="I79"/>
  <c r="I75"/>
  <c r="I71"/>
  <c r="I67"/>
  <c r="I63"/>
  <c r="I59"/>
  <c r="I55"/>
  <c r="E101"/>
  <c r="E97"/>
  <c r="E93"/>
  <c r="E89"/>
  <c r="E85"/>
  <c r="E81"/>
  <c r="E77"/>
  <c r="E73"/>
  <c r="E69"/>
  <c r="E65"/>
  <c r="E61"/>
  <c r="E57"/>
  <c r="E53"/>
  <c r="E102"/>
  <c r="E98"/>
  <c r="E94"/>
  <c r="E90"/>
  <c r="E86"/>
  <c r="E82"/>
  <c r="E78"/>
  <c r="E74"/>
  <c r="E70"/>
  <c r="E66"/>
  <c r="E62"/>
  <c r="E58"/>
  <c r="E54"/>
  <c r="E99"/>
  <c r="E95"/>
  <c r="E91"/>
  <c r="E87"/>
  <c r="E83"/>
  <c r="E79"/>
  <c r="E75"/>
  <c r="E71"/>
  <c r="E67"/>
  <c r="E63"/>
  <c r="E59"/>
  <c r="E55"/>
  <c r="E100"/>
  <c r="E96"/>
  <c r="E92"/>
  <c r="E88"/>
  <c r="E84"/>
  <c r="E80"/>
  <c r="E76"/>
  <c r="E72"/>
  <c r="E68"/>
  <c r="E64"/>
  <c r="E60"/>
  <c r="E56"/>
  <c r="I53"/>
  <c r="Q24"/>
  <c r="Q25"/>
  <c r="P25"/>
  <c r="P24"/>
  <c r="Q42"/>
  <c r="Q29"/>
  <c r="Q35"/>
  <c r="Q43"/>
  <c r="Q36"/>
  <c r="Q44"/>
  <c r="Q41"/>
  <c r="Q30"/>
  <c r="Q31"/>
  <c r="Q39"/>
  <c r="Q40"/>
  <c r="Q33"/>
  <c r="Q34"/>
  <c r="Q32"/>
  <c r="Q28"/>
  <c r="Q37"/>
  <c r="Q45"/>
  <c r="Q38"/>
  <c r="Q46"/>
  <c r="O28"/>
  <c r="P28" s="1"/>
  <c r="O37"/>
  <c r="P37" s="1"/>
  <c r="O45"/>
  <c r="P45" s="1"/>
  <c r="O46"/>
  <c r="P46" s="1"/>
  <c r="O29"/>
  <c r="P29" s="1"/>
  <c r="O35"/>
  <c r="P35" s="1"/>
  <c r="O43"/>
  <c r="P43" s="1"/>
  <c r="O36"/>
  <c r="P36" s="1"/>
  <c r="O44"/>
  <c r="P44" s="1"/>
  <c r="O33"/>
  <c r="P33" s="1"/>
  <c r="O41"/>
  <c r="P41" s="1"/>
  <c r="O34"/>
  <c r="P34" s="1"/>
  <c r="O42"/>
  <c r="P42" s="1"/>
  <c r="O38"/>
  <c r="P38" s="1"/>
  <c r="O30"/>
  <c r="P30" s="1"/>
  <c r="O31"/>
  <c r="P31" s="1"/>
  <c r="O39"/>
  <c r="P39" s="1"/>
  <c r="O32"/>
  <c r="P32" s="1"/>
  <c r="O40"/>
  <c r="P40" s="1"/>
</calcChain>
</file>

<file path=xl/comments1.xml><?xml version="1.0" encoding="utf-8"?>
<comments xmlns="http://schemas.openxmlformats.org/spreadsheetml/2006/main">
  <authors>
    <author>BOmodie</author>
  </authors>
  <commentList>
    <comment ref="A12" authorId="0">
      <text>
        <r>
          <rPr>
            <b/>
            <sz val="9"/>
            <color indexed="81"/>
            <rFont val="Tahoma"/>
            <charset val="1"/>
          </rPr>
          <t>BOmodie: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<sst xmlns="http://schemas.openxmlformats.org/spreadsheetml/2006/main" count="2443" uniqueCount="1094">
  <si>
    <t xml:space="preserve">KAIRI RESEARCH STATION                  </t>
  </si>
  <si>
    <t xml:space="preserve">KALAMIA ESTATE                          </t>
  </si>
  <si>
    <t xml:space="preserve">KALGOORLIE-BOULDER AIRPORT              </t>
  </si>
  <si>
    <t xml:space="preserve">KALPOWAR FORESTRY                       </t>
  </si>
  <si>
    <t xml:space="preserve">KANGAROO LAKE                           </t>
  </si>
  <si>
    <t xml:space="preserve">KANIVA                                  </t>
  </si>
  <si>
    <t xml:space="preserve">KARNET                                  </t>
  </si>
  <si>
    <t xml:space="preserve">KATHERINE AVIATION MUSEUM               </t>
  </si>
  <si>
    <t xml:space="preserve">Total monthly evaporation in mm calculated using available data between 1999 and 2011                                                                                                                   </t>
  </si>
  <si>
    <t xml:space="preserve">KATHERINE COUNTRY CLUB                  </t>
  </si>
  <si>
    <t xml:space="preserve">KATHERINE EXP. FARM                     </t>
  </si>
  <si>
    <t xml:space="preserve">Total monthly evaporation in mm calculated using available data between 1987 and 2014                                                                                                                   </t>
  </si>
  <si>
    <t xml:space="preserve">BALLADONIA                              </t>
  </si>
  <si>
    <t xml:space="preserve">BALRANALD (RSL)                         </t>
  </si>
  <si>
    <t>enter control nozzle number</t>
  </si>
  <si>
    <t>Irrigation volumes in litres</t>
  </si>
  <si>
    <t xml:space="preserve">KATHERINE RESEARCH FARM                 </t>
  </si>
  <si>
    <t xml:space="preserve">KEEPIT DAM                              </t>
  </si>
  <si>
    <t xml:space="preserve">KEEP RIVER NTA                          </t>
  </si>
  <si>
    <t xml:space="preserve">KEMPSEY (WIDE STREET)                   </t>
  </si>
  <si>
    <t xml:space="preserve">KERANG MODEL FARM                       </t>
  </si>
  <si>
    <t xml:space="preserve">KERRABEE (MURRUMBO)                     </t>
  </si>
  <si>
    <t xml:space="preserve">KHANCOBAN SMHEA                         </t>
  </si>
  <si>
    <t xml:space="preserve">KIDMAN SPRINGS                          </t>
  </si>
  <si>
    <t xml:space="preserve">Total monthly evaporation in mm calculated using available data between 1996 and 2012                                                                                                                   </t>
  </si>
  <si>
    <t xml:space="preserve">KIDSTON GOLD MINE                       </t>
  </si>
  <si>
    <t xml:space="preserve">KIETA MET.OFFICE                        </t>
  </si>
  <si>
    <t xml:space="preserve">CORTLINYE EVAPORATION                   </t>
  </si>
  <si>
    <t xml:space="preserve">Total monthly evaporation in mm calculated using available data between 1985 and 2014                                                                                                                   </t>
  </si>
  <si>
    <t xml:space="preserve">KIMBERLEY RES.STATION                   </t>
  </si>
  <si>
    <t xml:space="preserve">KINGAROY PRINCE STREET                  </t>
  </si>
  <si>
    <t xml:space="preserve">KIRKLEAGH                               </t>
  </si>
  <si>
    <t xml:space="preserve">Total monthly evaporation in mm calculated using available data between 1971 and 1989                                                                                                                   </t>
  </si>
  <si>
    <t xml:space="preserve">KOJONUP                                 </t>
  </si>
  <si>
    <t xml:space="preserve">KONETTA E&amp;WS                            </t>
  </si>
  <si>
    <t xml:space="preserve">Total monthly evaporation in mm calculated using available data between 1971 and 1980                                                                                                                   </t>
  </si>
  <si>
    <t xml:space="preserve">KOOLAN ISLAND                           </t>
  </si>
  <si>
    <t xml:space="preserve">BARROW CREEK                            </t>
  </si>
  <si>
    <t xml:space="preserve">Total monthly evaporation in mm calculated using available data between 1967 and 1988                                                                                                                   </t>
  </si>
  <si>
    <t xml:space="preserve">BATHURST AGRICULTURAL STATION           </t>
  </si>
  <si>
    <t xml:space="preserve">Total monthly evaporation in mm calculated using available data between 1974 and 2014                                                                                                                   </t>
  </si>
  <si>
    <t xml:space="preserve">BEARDMORE DAM                           </t>
  </si>
  <si>
    <t xml:space="preserve">BEDFORD HARBOUR 1                       </t>
  </si>
  <si>
    <t xml:space="preserve">BEETALOO RESERVOIR OLD SITE             </t>
  </si>
  <si>
    <t xml:space="preserve">Total monthly evaporation in mm calculated using available data between 1969 and 1982                                                                                                                   </t>
  </si>
  <si>
    <t xml:space="preserve">BELL BAY (TEMCO)                        </t>
  </si>
  <si>
    <t xml:space="preserve">BENTLEY (CURTIN)                        </t>
  </si>
  <si>
    <t xml:space="preserve">BERRIMAH RESEARCH FARM                  </t>
  </si>
  <si>
    <t xml:space="preserve">BILOELA DPI                             </t>
  </si>
  <si>
    <t xml:space="preserve">Total monthly evaporation in mm calculated using available data between 1965 and 1994                                                                                                                   </t>
  </si>
  <si>
    <t xml:space="preserve">BIRCHIP CROPPING GROUP                  </t>
  </si>
  <si>
    <t xml:space="preserve">Total monthly evaporation in mm calculated using available data between 1972 and 1998                                                                                                                   </t>
  </si>
  <si>
    <t xml:space="preserve">BIRDSVILLE AIRPORT                      </t>
  </si>
  <si>
    <t xml:space="preserve">Total monthly evaporation in mm calculated using available data between 2001 and 2013                                                                                                                   </t>
  </si>
  <si>
    <t xml:space="preserve">BIRDSVILLE POLICE STATION               </t>
  </si>
  <si>
    <t xml:space="preserve">Total monthly evaporation in mm calculated using available data between 1970 and 2001                                                                                                                   </t>
  </si>
  <si>
    <t xml:space="preserve">BLACKALL DPI                            </t>
  </si>
  <si>
    <t xml:space="preserve">Total monthly evaporation in mm calculated using available data between 1974 and 1985                                                                                                                   </t>
  </si>
  <si>
    <t xml:space="preserve">ARMSTRONG                               </t>
  </si>
  <si>
    <t xml:space="preserve">Total monthly evaporation in mm calculated using available data between 1974 and 1982                                                                                                                   </t>
  </si>
  <si>
    <t xml:space="preserve">BLANCHETOWN LOCK 1                      </t>
  </si>
  <si>
    <t xml:space="preserve">Total monthly evaporation in mm calculated using available data between 1969 and 2014                                                                                                                   </t>
  </si>
  <si>
    <t xml:space="preserve">BLOWERING DAM                           </t>
  </si>
  <si>
    <t xml:space="preserve">Total monthly evaporation in mm calculated using available data between 1955 and 2014                                                                                                                   </t>
  </si>
  <si>
    <t xml:space="preserve">BOGGABILLA POST OFFICE                  </t>
  </si>
  <si>
    <t xml:space="preserve">BOLIVAR TREATMENT WORKS                 </t>
  </si>
  <si>
    <t xml:space="preserve">Total monthly evaporation in mm calculated using available data between 1977 and 1994                                                                                                                   </t>
  </si>
  <si>
    <t xml:space="preserve">MONKSTADT                               </t>
  </si>
  <si>
    <t xml:space="preserve">BOULIA AIRPORT                          </t>
  </si>
  <si>
    <t xml:space="preserve">Total monthly evaporation in mm calculated using available data between 1910 and 2014                                                                                                                   </t>
  </si>
  <si>
    <t xml:space="preserve">BOURKE AIRPORT                          </t>
  </si>
  <si>
    <t xml:space="preserve">Total monthly evaporation in mm calculated using available data between 1995 and 2008                                                                                                                   </t>
  </si>
  <si>
    <t xml:space="preserve">BOURKE POST OFFICE                      </t>
  </si>
  <si>
    <t xml:space="preserve">BOWEN AUSTRALIAN SALTWORKS              </t>
  </si>
  <si>
    <t xml:space="preserve">Total monthly evaporation in mm calculated using available data between 1965 and 2011                                                                                                                   </t>
  </si>
  <si>
    <t xml:space="preserve">BRAIDWOOD (WALLACE STREET)              </t>
  </si>
  <si>
    <t xml:space="preserve">BREWARRINA HOSPITAL                     </t>
  </si>
  <si>
    <t xml:space="preserve">BRIAN PASTURES                          </t>
  </si>
  <si>
    <t xml:space="preserve">Total monthly evaporation in mm calculated using available data between 1974 and 2007                                                                                                                   </t>
  </si>
  <si>
    <t xml:space="preserve">BRICKHOUSE WOOLSHED                     </t>
  </si>
  <si>
    <t xml:space="preserve">Total monthly evaporation in mm calculated using available data between 1967 and 1975                                                                                                                   </t>
  </si>
  <si>
    <t xml:space="preserve">BRIGALOW RESEARCH STN                   </t>
  </si>
  <si>
    <t xml:space="preserve">Total monthly evaporation in mm calculated using available data between 1969 and 2010                                                                                                                   </t>
  </si>
  <si>
    <t xml:space="preserve">BRISBANE AERO                           </t>
  </si>
  <si>
    <t xml:space="preserve">Total monthly evaporation in mm calculated using available data between 1986 and 1999                                                                                                                   </t>
  </si>
  <si>
    <t xml:space="preserve">Total monthly evaporation in mm calculated using available data between 2000 and 2014                                                                                                                   </t>
  </si>
  <si>
    <t xml:space="preserve">BRISBANE REGIONAL OFFICE                </t>
  </si>
  <si>
    <t xml:space="preserve">Total monthly evaporation in mm calculated using available data between 1951 and 1986                                                                                                                   </t>
  </si>
  <si>
    <t xml:space="preserve">STEPHENS CREEK RESERVOIR                </t>
  </si>
  <si>
    <t xml:space="preserve">BROOME AIRPORT                          </t>
  </si>
  <si>
    <t xml:space="preserve">Total monthly evaporation in mm calculated using available data between 1967 and 2014                                                                                                                   </t>
  </si>
  <si>
    <t xml:space="preserve">BRUNETTE DOWNS                          </t>
  </si>
  <si>
    <t xml:space="preserve">BULMAN                                  </t>
  </si>
  <si>
    <t xml:space="preserve">BULOLO FORESTRY SCHOOL                  </t>
  </si>
  <si>
    <t xml:space="preserve">BUNDABERG AERO                          </t>
  </si>
  <si>
    <t xml:space="preserve">Total monthly evaporation in mm calculated using available data between 1999 and 2010                                                                                                                   </t>
  </si>
  <si>
    <t xml:space="preserve">BUNDABERG ASHFIELD RD                   </t>
  </si>
  <si>
    <t xml:space="preserve">BUNDALEER FOREST RESERVE                </t>
  </si>
  <si>
    <t xml:space="preserve">Total monthly evaporation in mm calculated using available data between 1969 and 1986                                                                                                                   </t>
  </si>
  <si>
    <t xml:space="preserve">LATROBE UNIVERSITY                      </t>
  </si>
  <si>
    <t xml:space="preserve">BURKETOWN POST OFFICE                   </t>
  </si>
  <si>
    <t xml:space="preserve">BURNIE (ROUND HILL)                     </t>
  </si>
  <si>
    <t xml:space="preserve">Total monthly evaporation in mm calculated using available data between 1965 and 1982                                                                                                                   </t>
  </si>
  <si>
    <t xml:space="preserve">BURRINJUCK DAM                          </t>
  </si>
  <si>
    <t xml:space="preserve">Total monthly evaporation in mm calculated using available data between 1965 and 2014                                                                                                                   </t>
  </si>
  <si>
    <t>nozzle N17</t>
  </si>
  <si>
    <t xml:space="preserve">  (this ratio allows for accurate prediction of irrigation volumes on sloping ground)</t>
  </si>
  <si>
    <t xml:space="preserve">Total monthly evaporation in mm calculated using available data between 1967 and 2002                                                                                                                   </t>
  </si>
  <si>
    <t xml:space="preserve">UPPER SWAN RESEARCH STATION             </t>
  </si>
  <si>
    <t xml:space="preserve">URANDANGI                               </t>
  </si>
  <si>
    <t xml:space="preserve">URIARRA FOREST 2                        </t>
  </si>
  <si>
    <t xml:space="preserve">VANDERLIN ISLAND MIMETS                 </t>
  </si>
  <si>
    <t xml:space="preserve">ENCOUNTER BAY                           </t>
  </si>
  <si>
    <t xml:space="preserve">Total monthly evaporation in mm calculated using available data between 1982 and 1992                                                                                                                   </t>
  </si>
  <si>
    <t xml:space="preserve">KOOMBOOLOOMBA DAM                       </t>
  </si>
  <si>
    <t xml:space="preserve">KORUMBURRA STH GIPPSLAND WATER          </t>
  </si>
  <si>
    <t xml:space="preserve">KULNURA (WILLIAM ROAD)                  </t>
  </si>
  <si>
    <t xml:space="preserve">KYABRAM                                 </t>
  </si>
  <si>
    <t xml:space="preserve">Total monthly evaporation in mm calculated using available data between 1957 and 2014                                                                                                                   </t>
  </si>
  <si>
    <t xml:space="preserve">DARWIN REGIONAL OFFICE                  </t>
  </si>
  <si>
    <t xml:space="preserve">DAYBORO STRONG ROAD                     </t>
  </si>
  <si>
    <t xml:space="preserve">Total monthly evaporation in mm calculated using available data between 1999 and 2008                                                                                                                   </t>
  </si>
  <si>
    <t xml:space="preserve">DAYLESFORD                              </t>
  </si>
  <si>
    <t xml:space="preserve">DELORAINE (ATHOL)                       </t>
  </si>
  <si>
    <t xml:space="preserve">Total monthly evaporation in mm calculated using available data between 2007 and 2013                                                                                                                   </t>
  </si>
  <si>
    <t xml:space="preserve">DENILIQUIN FALKINER MEMORIAL            </t>
  </si>
  <si>
    <t xml:space="preserve">Total monthly evaporation in mm calculated using available data between 1957 and 1975                                                                                                                   </t>
  </si>
  <si>
    <t xml:space="preserve">DENILIQUIN (WILKINSON ST)               </t>
  </si>
  <si>
    <t xml:space="preserve">Total monthly evaporation in mm calculated using available data between 1978 and 2003                                                                                                                   </t>
  </si>
  <si>
    <t xml:space="preserve">DERBY AERO                              </t>
  </si>
  <si>
    <t xml:space="preserve">DERBY POST OFFICE                       </t>
  </si>
  <si>
    <t xml:space="preserve">Total monthly evaporation in mm calculated using available data between 1982 and 1988                                                                                                                   </t>
  </si>
  <si>
    <t xml:space="preserve">DEVILBEND RESERVOIR                     </t>
  </si>
  <si>
    <t xml:space="preserve">Total monthly evaporation in mm calculated using available data between 1983 and 2010                                                                                                                   </t>
  </si>
  <si>
    <t xml:space="preserve">DOOKIE AGRICULTURAL COLLEGE             </t>
  </si>
  <si>
    <t xml:space="preserve">DORRIGO POLICE STATION                  </t>
  </si>
  <si>
    <t xml:space="preserve">DOUGLAS RIVER                           </t>
  </si>
  <si>
    <t xml:space="preserve">Total monthly evaporation in mm calculated using available data between 1969 and 2013                                                                                                                   </t>
  </si>
  <si>
    <t xml:space="preserve">DURDIDWARRAH                            </t>
  </si>
  <si>
    <t xml:space="preserve">DWELLINGUP                              </t>
  </si>
  <si>
    <t xml:space="preserve">EAST SALE AIRPORT                       </t>
  </si>
  <si>
    <t xml:space="preserve">EAST TARWIN (MIRBOO PASTORAL COMPANY)   </t>
  </si>
  <si>
    <t xml:space="preserve">Total monthly evaporation in mm calculated using available data between 1977 and 1985                                                                                                                   </t>
  </si>
  <si>
    <t xml:space="preserve">EAST TARWIN NO.18                       </t>
  </si>
  <si>
    <t xml:space="preserve">EDINBURGH RAAF                          </t>
  </si>
  <si>
    <t xml:space="preserve">Total monthly evaporation in mm calculated using available data between 1974 and 1999                                                                                                                   </t>
  </si>
  <si>
    <t xml:space="preserve">EDI UPPER                               </t>
  </si>
  <si>
    <t xml:space="preserve">Total monthly evaporation in mm calculated using available data between 1991 and 2014                                                                                                                   </t>
  </si>
  <si>
    <t xml:space="preserve">ELLIOTT                                 </t>
  </si>
  <si>
    <t xml:space="preserve">Total monthly evaporation in mm calculated using available data between 1980 and 2010                                                                                                                   </t>
  </si>
  <si>
    <t xml:space="preserve">ELLIOTT RESEARCH STATION                </t>
  </si>
  <si>
    <t xml:space="preserve">EMERALD DPI FIELD STATION               </t>
  </si>
  <si>
    <t xml:space="preserve">Total monthly evaporation in mm calculated using available data between 1969 and 2007                                                                                                                   </t>
  </si>
  <si>
    <t xml:space="preserve">EPPALOCK RESERVOIR                      </t>
  </si>
  <si>
    <t xml:space="preserve">Total monthly evaporation in mm calculated using available data between 1974 and 2013                                                                                                                   </t>
  </si>
  <si>
    <t xml:space="preserve">ESPERANCE                               </t>
  </si>
  <si>
    <t xml:space="preserve">EUCLA                                   </t>
  </si>
  <si>
    <t xml:space="preserve">Total monthly evaporation in mm calculated using available data between 1995 and 2014                                                                                                                   </t>
  </si>
  <si>
    <t xml:space="preserve">FINGAL (LEGGE STREET)                   </t>
  </si>
  <si>
    <t xml:space="preserve">http://www.bom.gov.au/climate/data/index.shtml   </t>
  </si>
  <si>
    <t>waterings per week  Nov</t>
  </si>
  <si>
    <t xml:space="preserve">Total monthly evaporation in mm calculated using available data between 1965 and 2007                                                                                                                   </t>
  </si>
  <si>
    <t xml:space="preserve">NANGA                                   </t>
  </si>
  <si>
    <t xml:space="preserve">Total monthly evaporation in mm calculated using available data between 1981 and 1988                                                                                                                   </t>
  </si>
  <si>
    <t xml:space="preserve">Total monthly evaporation in mm calculated using available data between 1987 and 1994                                                                                                                   </t>
  </si>
  <si>
    <t xml:space="preserve">GATTON DAFF RESEARCH STN                </t>
  </si>
  <si>
    <t xml:space="preserve">Total monthly evaporation in mm calculated using available data between 1993 and 2013                                                                                                                   </t>
  </si>
  <si>
    <t xml:space="preserve">GEELONG SALINES (MOOLAP)                </t>
  </si>
  <si>
    <t xml:space="preserve">Total monthly evaporation in mm calculated using available data between 1965 and 2009                                                                                                                   </t>
  </si>
  <si>
    <t xml:space="preserve">GEEVESTON (CEMETERY ROAD)               </t>
  </si>
  <si>
    <t xml:space="preserve">GEEVESTON (FOURFOOT)                    </t>
  </si>
  <si>
    <t xml:space="preserve">Total monthly evaporation in mm calculated using available data between 1972 and 1988                                                                                                                   </t>
  </si>
  <si>
    <t xml:space="preserve">GEORGETOWN AIRPORT                      </t>
  </si>
  <si>
    <t xml:space="preserve">Total monthly evaporation in mm calculated using available data between 2008 and 2014                                                                                                                   </t>
  </si>
  <si>
    <t xml:space="preserve">GEORGETOWN POST OFFICE                  </t>
  </si>
  <si>
    <t xml:space="preserve">Total monthly evaporation in mm calculated using available data between 1972 and 2009                                                                                                                   </t>
  </si>
  <si>
    <t xml:space="preserve">GERALDTON AIRPORT                       </t>
  </si>
  <si>
    <t xml:space="preserve">GERALDTON AIRPORT COMPARISON            </t>
  </si>
  <si>
    <t xml:space="preserve">GIBB RIVER                              </t>
  </si>
  <si>
    <t xml:space="preserve">GILES METEOROLOGICAL OFFICE             </t>
  </si>
  <si>
    <t xml:space="preserve">GILRUTH PLAINS                          </t>
  </si>
  <si>
    <t xml:space="preserve">Total monthly evaporation in mm calculated using available data between 1963 and 1967                                                                                                                   </t>
  </si>
  <si>
    <t xml:space="preserve">GLADSTONE RADAR                         </t>
  </si>
  <si>
    <t xml:space="preserve">Total monthly evaporation in mm calculated using available data between 1967 and 1993                                                                                                                   </t>
  </si>
  <si>
    <t xml:space="preserve">GLEN INNES AG RESEARCH STN              </t>
  </si>
  <si>
    <t xml:space="preserve">GLENLOGAN FIELD STATION                 </t>
  </si>
  <si>
    <t xml:space="preserve">Total monthly evaporation in mm calculated using available data between 1971 and 1985                                                                                                                   </t>
  </si>
  <si>
    <t xml:space="preserve">GLEN LOSSIE                             </t>
  </si>
  <si>
    <t xml:space="preserve">GLENMAGGIE WEIR                         </t>
  </si>
  <si>
    <t xml:space="preserve">GLENORCHY                               </t>
  </si>
  <si>
    <t xml:space="preserve">WHITE SWAN RESERVOIR                    </t>
  </si>
  <si>
    <t xml:space="preserve">GLUEPOT                                 </t>
  </si>
  <si>
    <t xml:space="preserve">Total monthly evaporation in mm calculated using available data between 1999 and 2014                                                                                                                   </t>
  </si>
  <si>
    <t xml:space="preserve">GOODOOGA POST OFFICE                    </t>
  </si>
  <si>
    <t xml:space="preserve">GOONDIWINDI AIRPORT                     </t>
  </si>
  <si>
    <t xml:space="preserve">GOULBURN TAFE                           </t>
  </si>
  <si>
    <t xml:space="preserve">Total monthly evaporation in mm calculated using available data between 1979 and 2014                                                                                                                   </t>
  </si>
  <si>
    <t xml:space="preserve">LITTLE PARA RESERVOIR                   </t>
  </si>
  <si>
    <t xml:space="preserve">Total monthly evaporation in mm calculated using available data between 2004 and 2014                                                                                                                   </t>
  </si>
  <si>
    <t xml:space="preserve">GOVE AIRPORT                            </t>
  </si>
  <si>
    <t xml:space="preserve">Total monthly evaporation in mm calculated using available data between 1977 and 2011                                                                                                                   </t>
  </si>
  <si>
    <t xml:space="preserve">WITTENOOM                               </t>
  </si>
  <si>
    <t xml:space="preserve">WOKALUP                                 </t>
  </si>
  <si>
    <t xml:space="preserve">BLAIR                                   </t>
  </si>
  <si>
    <t xml:space="preserve">STOCKYARD CREEK                         </t>
  </si>
  <si>
    <t xml:space="preserve">WONGAN HILLS RES.STATION                </t>
  </si>
  <si>
    <t xml:space="preserve">WOOLIANA                                </t>
  </si>
  <si>
    <t xml:space="preserve">WOOMERA AERODROME                       </t>
  </si>
  <si>
    <t xml:space="preserve">WULGULMERANG (PLEASANT VIEW)            </t>
  </si>
  <si>
    <t xml:space="preserve">Total monthly evaporation in mm calculated using available data between 1972 and 1982                                                                                                                   </t>
  </si>
  <si>
    <t xml:space="preserve">WURDIBOLUC RESERVOIR                    </t>
  </si>
  <si>
    <t xml:space="preserve">WYANGALA DAM                            </t>
  </si>
  <si>
    <t xml:space="preserve">Total monthly evaporation in mm calculated using available data between 1955 and 2011                                                                                                                   </t>
  </si>
  <si>
    <t xml:space="preserve">YALGOO                                  </t>
  </si>
  <si>
    <t xml:space="preserve">YALLOURN SEC                            </t>
  </si>
  <si>
    <t xml:space="preserve">Total monthly evaporation in mm calculated using available data between 1957 and 1986                                                                                                                   </t>
  </si>
  <si>
    <t xml:space="preserve">YAMARNA                                 </t>
  </si>
  <si>
    <t xml:space="preserve">YAN YEAN                                </t>
  </si>
  <si>
    <t xml:space="preserve">YARRAS (MOUNT SEAVIEW)                  </t>
  </si>
  <si>
    <t xml:space="preserve">YEELIRRIE                               </t>
  </si>
  <si>
    <t xml:space="preserve">YULARA AIRPORT                          </t>
  </si>
  <si>
    <t xml:space="preserve">MOORA                                   </t>
  </si>
  <si>
    <t xml:space="preserve">MOORABOOL RESERVOIR                     </t>
  </si>
  <si>
    <t xml:space="preserve">MORANBAH WATER TREATMENT PLANT          </t>
  </si>
  <si>
    <t xml:space="preserve">Total monthly evaporation in mm calculated using available data between 1986 and 2011                                                                                                                   </t>
  </si>
  <si>
    <t xml:space="preserve">MOREE AERO                              </t>
  </si>
  <si>
    <t xml:space="preserve">MOREE COMPARISON                        </t>
  </si>
  <si>
    <t xml:space="preserve">MOUNT BARNETT                           </t>
  </si>
  <si>
    <t xml:space="preserve">Total monthly evaporation in mm calculated using available data between 1984 and 1989                                                                                                                   </t>
  </si>
  <si>
    <t xml:space="preserve">MOUNT BOLD RESERVOIR                    </t>
  </si>
  <si>
    <t xml:space="preserve">MOUNT BURR FOREST RESERVE               </t>
  </si>
  <si>
    <t xml:space="preserve">Total monthly evaporation in mm calculated using available data between 1957 and 1994                                                                                                                   </t>
  </si>
  <si>
    <t xml:space="preserve">MOUNT CRAWFORD FOREST HEADQUARTERS      </t>
  </si>
  <si>
    <t xml:space="preserve">Total monthly evaporation in mm calculated using available data between 1971 and 1994                                                                                                                   </t>
  </si>
  <si>
    <t xml:space="preserve">MOUNT ELIZABETH                         </t>
  </si>
  <si>
    <t xml:space="preserve">MOUNT GAMBIER AERO                      </t>
  </si>
  <si>
    <t xml:space="preserve">MOUNT ISA AERO                          </t>
  </si>
  <si>
    <t xml:space="preserve">MOUNT ISA MINE                          </t>
  </si>
  <si>
    <t xml:space="preserve">Total monthly evaporation in mm calculated using available data between 1965 and 1992                                                                                                                   </t>
  </si>
  <si>
    <t xml:space="preserve">MOUNT MAGNET                            </t>
  </si>
  <si>
    <t xml:space="preserve">Total monthly evaporation in mm calculated using available data between 1967 and 1974                                                                                                                   </t>
  </si>
  <si>
    <t xml:space="preserve">MOUNT SURPRISE TOWNSHIP                 </t>
  </si>
  <si>
    <t xml:space="preserve">MT BAUPLE MAC FARMS                     </t>
  </si>
  <si>
    <t xml:space="preserve">MULGUNDAWA SALT                         </t>
  </si>
  <si>
    <t xml:space="preserve">BURRENDONG DAM                          </t>
  </si>
  <si>
    <t xml:space="preserve">Total monthly evaporation in mm calculated using available data between 1956 and 2014                                                                                                                   </t>
  </si>
  <si>
    <t xml:space="preserve">MUNGLINUP MELALEUCA                     </t>
  </si>
  <si>
    <t xml:space="preserve">MURESK AGRIC.COLLEGE                    </t>
  </si>
  <si>
    <t xml:space="preserve">MURGOO                                  </t>
  </si>
  <si>
    <r>
      <t>surface area of evaporation in m</t>
    </r>
    <r>
      <rPr>
        <b/>
        <vertAlign val="superscript"/>
        <sz val="9"/>
        <rFont val="Arial"/>
        <family val="2"/>
      </rPr>
      <t>2</t>
    </r>
  </si>
  <si>
    <t>emitter discharge exponent</t>
  </si>
  <si>
    <t>head ratio emitter to control</t>
  </si>
  <si>
    <t>http://www.measuredirrigation.com</t>
  </si>
  <si>
    <t xml:space="preserve">Total monthly evaporation in mm calculated using available data between 1948 and 2014                                                                                                                   </t>
  </si>
  <si>
    <t xml:space="preserve">GUNNS PLAINS                            </t>
  </si>
  <si>
    <t>green</t>
  </si>
  <si>
    <t>brown</t>
  </si>
  <si>
    <t>pink</t>
  </si>
  <si>
    <t>white</t>
  </si>
  <si>
    <t>purple</t>
  </si>
  <si>
    <t>orange</t>
  </si>
  <si>
    <t>olive</t>
  </si>
  <si>
    <t>yellow</t>
  </si>
  <si>
    <t>blue tapered minimum</t>
  </si>
  <si>
    <t>blue tapered maximum</t>
  </si>
  <si>
    <t>white tapered minimum</t>
  </si>
  <si>
    <t>white tapered maximun</t>
  </si>
  <si>
    <t>1/4 washer</t>
  </si>
  <si>
    <t>Nozzle Ratios</t>
  </si>
  <si>
    <t>5/32 washer</t>
  </si>
  <si>
    <t>5mm washer</t>
  </si>
  <si>
    <t>Jan</t>
  </si>
  <si>
    <t>Feb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</si>
  <si>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</si>
  <si>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</si>
  <si>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</si>
  <si>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</si>
  <si>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</si>
  <si>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</si>
  <si>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</si>
  <si>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</si>
  <si>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</si>
  <si>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days in month</t>
  </si>
  <si>
    <t>average L/week</t>
  </si>
  <si>
    <t>L/year</t>
  </si>
  <si>
    <t>L/week Jan</t>
  </si>
  <si>
    <t>L/week Feb</t>
  </si>
  <si>
    <t>L/week March</t>
  </si>
  <si>
    <t>L/week April</t>
  </si>
  <si>
    <t>L/week May</t>
  </si>
  <si>
    <t>L/week June</t>
  </si>
  <si>
    <t>L/week July</t>
  </si>
  <si>
    <t>L/week Aug</t>
  </si>
  <si>
    <t>L/week Sept</t>
  </si>
  <si>
    <t>L/week Oct</t>
  </si>
  <si>
    <t>L/week Nov</t>
  </si>
  <si>
    <t>L/week Dec</t>
  </si>
  <si>
    <t xml:space="preserve"> </t>
  </si>
  <si>
    <t>NR to white</t>
  </si>
  <si>
    <t>#</t>
  </si>
  <si>
    <t>Station Number</t>
  </si>
  <si>
    <t>Station Name</t>
  </si>
  <si>
    <t>Element description</t>
  </si>
  <si>
    <t>Statistic description</t>
  </si>
  <si>
    <t>January</t>
  </si>
  <si>
    <t>February</t>
  </si>
  <si>
    <t>August</t>
  </si>
  <si>
    <t>September</t>
  </si>
  <si>
    <t>October</t>
  </si>
  <si>
    <t>November</t>
  </si>
  <si>
    <t>December</t>
  </si>
  <si>
    <t>Annual</t>
  </si>
  <si>
    <t xml:space="preserve">AAC DALBY CAMPUS                        </t>
  </si>
  <si>
    <t xml:space="preserve">Average                            </t>
  </si>
  <si>
    <t xml:space="preserve">Total monthly evaporation in mm calculated using available data between 1999 and 2012                                                                                                                   </t>
  </si>
  <si>
    <t xml:space="preserve">ADELAIDE AIRPORT                        </t>
  </si>
  <si>
    <t xml:space="preserve">Total monthly evaporation in mm calculated using available data between 1982 and 2014                                                                                                                   </t>
  </si>
  <si>
    <t xml:space="preserve">DRY CREEK SALTWORKS                     </t>
  </si>
  <si>
    <t xml:space="preserve">Insufficient data available for statistics production                 </t>
  </si>
  <si>
    <t xml:space="preserve">Total monthly evaporation in mm                                                                                                                                                                         </t>
  </si>
  <si>
    <t xml:space="preserve">HOPE VALLEY RESERVOIR                   </t>
  </si>
  <si>
    <t xml:space="preserve">Total monthly evaporation in mm calculated using available data between 1980 and 2014                                                                                                                   </t>
  </si>
  <si>
    <t xml:space="preserve">KENT TOWN                               </t>
  </si>
  <si>
    <t xml:space="preserve">Total monthly evaporation in mm calculated using available data between 1977 and 2014                                                                                                                   </t>
  </si>
  <si>
    <t xml:space="preserve">NORTHFIELD RESEARCH CENTRE              </t>
  </si>
  <si>
    <t xml:space="preserve">Total monthly evaporation in mm calculated using available data between 1967 and 1994                                                                                                                   </t>
  </si>
  <si>
    <t xml:space="preserve">PARAFIELD PLANT INTRODUCTION CENTRE     </t>
  </si>
  <si>
    <t xml:space="preserve">Total monthly evaporation in mm calculated using available data between 1957 and 1988                                                                                                                   </t>
  </si>
  <si>
    <t xml:space="preserve">THORNDON PARK                           </t>
  </si>
  <si>
    <t xml:space="preserve">LIAWENEE                                </t>
  </si>
  <si>
    <t xml:space="preserve">LIAWENEE COMPARISON                     </t>
  </si>
  <si>
    <t xml:space="preserve">LIAWENEE HEC                            </t>
  </si>
  <si>
    <t xml:space="preserve">LAKE NILLAHCOOTIE                       </t>
  </si>
  <si>
    <t xml:space="preserve">Total monthly evaporation in mm calculated using available data between 1969 and 2008                                                                                                                   </t>
  </si>
  <si>
    <t xml:space="preserve">LOCHIEL SALTWORKS                       </t>
  </si>
  <si>
    <t xml:space="preserve">Total monthly evaporation in mm calculated using available data between 1965 and 1986                                                                                                                   </t>
  </si>
  <si>
    <t xml:space="preserve">ADELAIDE WEST TERRACE                   </t>
  </si>
  <si>
    <t xml:space="preserve">Total monthly evaporation in mm calculated using available data between 1948 and 1979                                                                                                                   </t>
  </si>
  <si>
    <t xml:space="preserve">ALBANY AIRPORT                          </t>
  </si>
  <si>
    <t xml:space="preserve">ALBANY AIRPORT COMPARISON               </t>
  </si>
  <si>
    <t xml:space="preserve">Total monthly evaporation in mm calculated using available data between 1968 and 2011                                                                                                                   </t>
  </si>
  <si>
    <t xml:space="preserve">ALICE SPRINGS AIRPORT                   </t>
  </si>
  <si>
    <t xml:space="preserve">Total monthly evaporation in mm calculated using available data between 1959 and 2014                                                                                                                   </t>
  </si>
  <si>
    <t xml:space="preserve">ALICE SPRINGS POST OFFICE               </t>
  </si>
  <si>
    <t xml:space="preserve">Total monthly evaporation in mm calculated using available data between 1890 and 1953                                                                                                                   </t>
  </si>
  <si>
    <t xml:space="preserve">ALI CURUNG                              </t>
  </si>
  <si>
    <t xml:space="preserve">Total monthly evaporation in mm calculated using available data between 1989 and 2010                                                                                                                   </t>
  </si>
  <si>
    <t>ALSTONVILLE TROPICAL FRUIT RESEARCH STAT</t>
  </si>
  <si>
    <t xml:space="preserve">Total monthly evaporation in mm calculated using available data between 1969 and 2011                                                                                                                   </t>
  </si>
  <si>
    <t xml:space="preserve">AMBERLEY AMO                            </t>
  </si>
  <si>
    <t xml:space="preserve">ANGURUGU                                </t>
  </si>
  <si>
    <t xml:space="preserve">Total monthly evaporation in mm calculated using available data between 1967 and 1989                                                                                                                   </t>
  </si>
  <si>
    <t xml:space="preserve">APPLETHORPE                             </t>
  </si>
  <si>
    <t xml:space="preserve">ARLTUNGA                                </t>
  </si>
  <si>
    <t xml:space="preserve">Total monthly evaporation in mm calculated using available data between 2001 and 2014                                                                                                                   </t>
  </si>
  <si>
    <t xml:space="preserve">ARMIDALE (TREE GROUP NURSERY)           </t>
  </si>
  <si>
    <t xml:space="preserve">Total monthly evaporation in mm calculated using available data between 1997 and 2014                                                                                                                   </t>
  </si>
  <si>
    <t xml:space="preserve">ASPENDALE CSIRO                         </t>
  </si>
  <si>
    <t xml:space="preserve">Total monthly evaporation in mm calculated using available data between 1965 and 1980                                                                                                                   </t>
  </si>
  <si>
    <t xml:space="preserve">ATKINSONS DAM                           </t>
  </si>
  <si>
    <t xml:space="preserve">AURORA KAKADU RESORT                    </t>
  </si>
  <si>
    <t xml:space="preserve">No data available for statistics production                           </t>
  </si>
  <si>
    <t xml:space="preserve">AVONDALE FARM                           </t>
  </si>
  <si>
    <t xml:space="preserve">AYERS ROCK                              </t>
  </si>
  <si>
    <t xml:space="preserve">Total monthly evaporation in mm calculated using available data between 1968 and 1979                                                                                                                   </t>
  </si>
  <si>
    <t xml:space="preserve">AYR DPI RESEARCH STN                    </t>
  </si>
  <si>
    <t xml:space="preserve">Total monthly evaporation in mm calculated using available data between 1971 and 1999                                                                                                                   </t>
  </si>
  <si>
    <t xml:space="preserve">BADGERYS CREEK MCMASTERS F.STN          </t>
  </si>
  <si>
    <t xml:space="preserve">Total monthly evaporation in mm calculated using available data between 1969 and 1984                                                                                                                   </t>
  </si>
  <si>
    <t xml:space="preserve">BADGINGARRA RESEARCH STN                </t>
  </si>
  <si>
    <t xml:space="preserve">Total monthly evaporation in mm calculated using available data between 1989 and 1994                                                                                                                   </t>
  </si>
  <si>
    <t xml:space="preserve">BAIRNSDALE WATERWORKS                   </t>
  </si>
  <si>
    <t xml:space="preserve">Total monthly evaporation in mm calculated using available data between 1970 and 2013                                                                                                                   </t>
  </si>
  <si>
    <t xml:space="preserve">BAKERS HILL                             </t>
  </si>
  <si>
    <t xml:space="preserve">Total monthly evaporation in mm calculated using available data between 1972 and 1985                                                                                                                   </t>
  </si>
  <si>
    <t xml:space="preserve">Total monthly evaporation in mm calculated using available data between 2000 and 2010                                                                                                                   </t>
  </si>
  <si>
    <t xml:space="preserve">LAKE ECHO DAM                           </t>
  </si>
  <si>
    <t xml:space="preserve">Total monthly evaporation in mm calculated using available data between 1969 and 1985                                                                                                                   </t>
  </si>
  <si>
    <t xml:space="preserve">LAKE EILDON                             </t>
  </si>
  <si>
    <t xml:space="preserve">Total monthly evaporation in mm calculated using available data between 1970 and 2014                                                                                                                   </t>
  </si>
  <si>
    <t xml:space="preserve">LAKE LEAKE (CHALET)                     </t>
  </si>
  <si>
    <t xml:space="preserve">LAKE LEAKE (ELIZABETH RIVER)            </t>
  </si>
  <si>
    <t xml:space="preserve">LAKE LONSDALE                           </t>
  </si>
  <si>
    <t xml:space="preserve">Total monthly evaporation in mm calculated using available data between 1967 and 1985                                                                                                                   </t>
  </si>
  <si>
    <t xml:space="preserve">Total monthly evaporation in mm calculated using available data between 1993 and 2004                                                                                                                   </t>
  </si>
  <si>
    <t xml:space="preserve">MONTO TOWNSHIP                          </t>
  </si>
  <si>
    <t xml:space="preserve">MOOGERAH DAM                            </t>
  </si>
  <si>
    <t xml:space="preserve">MOOMBA                                  </t>
  </si>
  <si>
    <t xml:space="preserve">MOONDARRA RESERVOIR                     </t>
  </si>
  <si>
    <t xml:space="preserve">Total monthly evaporation in mm calculated using available data between 1974 and 1988                                                                                                                   </t>
  </si>
  <si>
    <t xml:space="preserve">CANBERRA FORESTRY                       </t>
  </si>
  <si>
    <t xml:space="preserve">LEARMONTH AIRPORT                       </t>
  </si>
  <si>
    <t xml:space="preserve">Total monthly evaporation in mm calculated using available data between 1957 and 1979                                                                                                                   </t>
  </si>
  <si>
    <t xml:space="preserve">CANUNGRA LAND WARFARE CENTRE            </t>
  </si>
  <si>
    <t xml:space="preserve">Total monthly evaporation in mm calculated using available data between 1993 and 1999                                                                                                                   </t>
  </si>
  <si>
    <t xml:space="preserve">CARNARVON AIRPORT                       </t>
  </si>
  <si>
    <t xml:space="preserve">CARNARVON POST OFFICE                   </t>
  </si>
  <si>
    <t xml:space="preserve">CARRUM DOWNS                            </t>
  </si>
  <si>
    <t xml:space="preserve">CEDUNA AMO                              </t>
  </si>
  <si>
    <t xml:space="preserve">CENTRE ISLAND                           </t>
  </si>
  <si>
    <t xml:space="preserve">CESSNOCK AIRPORT AWS                    </t>
  </si>
  <si>
    <t xml:space="preserve">CESSNOCK (NULKABA)                      </t>
  </si>
  <si>
    <t xml:space="preserve">Total monthly evaporation in mm calculated using available data between 1974 and 2012                                                                                                                   </t>
  </si>
  <si>
    <t xml:space="preserve">CHARLEVILLE AERO                        </t>
  </si>
  <si>
    <t xml:space="preserve">LAKE MOKOAN NO 1                        </t>
  </si>
  <si>
    <t xml:space="preserve">Total monthly evaporation in mm calculated using available data between 1982 and 2012                                                                                                                   </t>
  </si>
  <si>
    <t xml:space="preserve">PELICAN POINT E&amp;WS                      </t>
  </si>
  <si>
    <t xml:space="preserve">Total monthly evaporation in mm calculated using available data between 1981 and 2013                                                                                                                   </t>
  </si>
  <si>
    <t xml:space="preserve">LAVERTON RAAF                           </t>
  </si>
  <si>
    <t xml:space="preserve">Total monthly evaporation in mm calculated using available data between 1977 and 1999                                                                                                                   </t>
  </si>
  <si>
    <t xml:space="preserve">LAVERTON SALINES                        </t>
  </si>
  <si>
    <t>head ratio emitter nozzle to control nozzle</t>
  </si>
  <si>
    <t xml:space="preserve">LEIGH CREEK SOUTH                       </t>
  </si>
  <si>
    <t xml:space="preserve">LENSWOOD RESEARCH CENTRE                </t>
  </si>
  <si>
    <t xml:space="preserve">LEWISHAM (FORCETT HOUSE)                </t>
  </si>
  <si>
    <t xml:space="preserve">Total monthly evaporation in mm calculated using available data between 1978 and 2009                                                                                                                   </t>
  </si>
  <si>
    <t xml:space="preserve">WAITE INSTITUTE                         </t>
  </si>
  <si>
    <t>black or MS</t>
  </si>
  <si>
    <t xml:space="preserve">Total monthly evaporation in mm calculated using available data between 1982 and 1999                                                                                                                   </t>
  </si>
  <si>
    <t xml:space="preserve">LOGAN CITY WATER TREATMENT PLANT        </t>
  </si>
  <si>
    <t xml:space="preserve">LONGERENONG                             </t>
  </si>
  <si>
    <t xml:space="preserve">Total monthly evaporation in mm calculated using available data between 1965 and 2001                                                                                                                   </t>
  </si>
  <si>
    <t xml:space="preserve">LONGREACH AERO                          </t>
  </si>
  <si>
    <t xml:space="preserve">LOSTOCK DAM                             </t>
  </si>
  <si>
    <t xml:space="preserve">LOXTON RESEARCH CENTRE                  </t>
  </si>
  <si>
    <t xml:space="preserve">Total monthly evaporation in mm calculated using available data between 1965 and 1985                                                                                                                   </t>
  </si>
  <si>
    <t xml:space="preserve">WANBI RESEARCH CENTRE                   </t>
  </si>
  <si>
    <t xml:space="preserve">Total monthly evaporation in mm calculated using available data between 1968 and 1993                                                                                                                   </t>
  </si>
  <si>
    <t xml:space="preserve">LUCAS HEIGHTS (ANSTO)                   </t>
  </si>
  <si>
    <t xml:space="preserve">MACQUARIE PARK (WILLANDRA VILLAGE)      </t>
  </si>
  <si>
    <t xml:space="preserve">Total monthly evaporation in mm calculated using available data between 1982 and 1994                                                                                                                   </t>
  </si>
  <si>
    <t xml:space="preserve">MADANG A/F                              </t>
  </si>
  <si>
    <t xml:space="preserve">Total monthly evaporation in mm calculated using available data between 1967 and 1973                                                                                                                   </t>
  </si>
  <si>
    <t xml:space="preserve">MALENY TAMARIND ST                      </t>
  </si>
  <si>
    <t xml:space="preserve">Total monthly evaporation in mm calculated using available data between 2008 and 2013                                                                                                                   </t>
  </si>
  <si>
    <t xml:space="preserve">MALMSBURY RESERVOIR                     </t>
  </si>
  <si>
    <t xml:space="preserve">MANGO FARM                              </t>
  </si>
  <si>
    <t xml:space="preserve">Total monthly evaporation in mm calculated using available data between 1981 and 2014                                                                                                                   </t>
  </si>
  <si>
    <t xml:space="preserve">MANINGRIDA                              </t>
  </si>
  <si>
    <t xml:space="preserve">Total monthly evaporation in mm calculated using available data between 1967 and 2006                                                                                                                   </t>
  </si>
  <si>
    <t xml:space="preserve">MANTON DAM                              </t>
  </si>
  <si>
    <t xml:space="preserve">MARBLE BAR COMPARISON                   </t>
  </si>
  <si>
    <t xml:space="preserve">MAREEBA QWRC                            </t>
  </si>
  <si>
    <t xml:space="preserve">MAREEBA TOBACCO RES                     </t>
  </si>
  <si>
    <t xml:space="preserve">MARYVILLE                               </t>
  </si>
  <si>
    <t xml:space="preserve">MAYDENA                                 </t>
  </si>
  <si>
    <t xml:space="preserve">MCARTHUR RIVER MINE AIRPORT             </t>
  </si>
  <si>
    <t xml:space="preserve">Total monthly evaporation in mm calculated using available data between 1977 and 2013                                                                                                                   </t>
  </si>
  <si>
    <t xml:space="preserve">PIRRAMIMMA WINERY                       </t>
  </si>
  <si>
    <t xml:space="preserve">MEDINA RESEARCH CENTRE                  </t>
  </si>
  <si>
    <t xml:space="preserve">Total monthly evaporation in mm calculated using available data between 1983 and 2014                                                                                                                   </t>
  </si>
  <si>
    <t xml:space="preserve">MEEKATHARRA AIRPORT                     </t>
  </si>
  <si>
    <t xml:space="preserve">MELBOURNE AIRPORT                       </t>
  </si>
  <si>
    <t xml:space="preserve">MELBOURNE REGIONAL OFFICE               </t>
  </si>
  <si>
    <t xml:space="preserve">MELTON MOWBRAY (LOVELY BANKS)           </t>
  </si>
  <si>
    <t xml:space="preserve">MELTON MOWBRAY (NORTH STOCKMAN)         </t>
  </si>
  <si>
    <t xml:space="preserve">MELTON RESERVOIR                        </t>
  </si>
  <si>
    <t xml:space="preserve">Total monthly evaporation in mm calculated using available data between 1972 and 1999                                                                                                                   </t>
  </si>
  <si>
    <t xml:space="preserve">MENINDEE DWR DEPOT                      </t>
  </si>
  <si>
    <t xml:space="preserve">MERBEIN CSIRO RESEARCH STATION          </t>
  </si>
  <si>
    <t xml:space="preserve">Total monthly evaporation in mm calculated using available data between 1965 and 1975                                                                                                                   </t>
  </si>
  <si>
    <t xml:space="preserve">MERREDIN                                </t>
  </si>
  <si>
    <t xml:space="preserve">MERREDIN RESEARCH STATION               </t>
  </si>
  <si>
    <t xml:space="preserve">Total monthly evaporation in mm calculated using available data between 1915 and 1984                                                                                                                   </t>
  </si>
  <si>
    <t xml:space="preserve">MERRIMU RESERVOIR                       </t>
  </si>
  <si>
    <t xml:space="preserve">CRANBOURNE                              </t>
  </si>
  <si>
    <t xml:space="preserve">MOUNTAIN STATION                        </t>
  </si>
  <si>
    <t xml:space="preserve">MIDDLE POINT RANGERS                    </t>
  </si>
  <si>
    <t xml:space="preserve">Total monthly evaporation in mm calculated using available data between 1965 and 1997                                                                                                                   </t>
  </si>
  <si>
    <t xml:space="preserve">MILANG E&amp;WS                             </t>
  </si>
  <si>
    <t xml:space="preserve">Total monthly evaporation in mm calculated using available data between 1969 and 1998                                                                                                                   </t>
  </si>
  <si>
    <t xml:space="preserve">MILDURA AIRPORT                         </t>
  </si>
  <si>
    <t xml:space="preserve">MILES POST OFFICE                       </t>
  </si>
  <si>
    <t xml:space="preserve">Total monthly evaporation in mm calculated using available data between 1974 and 2004                                                                                                                   </t>
  </si>
  <si>
    <t xml:space="preserve">MILLAROO DPI                            </t>
  </si>
  <si>
    <t xml:space="preserve">Total monthly evaporation in mm calculated using available data between 1965 and 1993                                                                                                                   </t>
  </si>
  <si>
    <t xml:space="preserve">MILLSTREAM                              </t>
  </si>
  <si>
    <t xml:space="preserve">MILTON SPRINGS                          </t>
  </si>
  <si>
    <t xml:space="preserve">MIM RIFLE CREEK                         </t>
  </si>
  <si>
    <t xml:space="preserve">Total monthly evaporation in mm calculated using available data between 1971 and 1983                                                                                                                   </t>
  </si>
  <si>
    <t xml:space="preserve">MINNIPA AGRICULTURAL CENTRE             </t>
  </si>
  <si>
    <t xml:space="preserve">MITCHELL PLATEAU                        </t>
  </si>
  <si>
    <t xml:space="preserve">MITCHELL POST OFFICE                    </t>
  </si>
  <si>
    <t xml:space="preserve">MOGGILL VET RES FARM                    </t>
  </si>
  <si>
    <t xml:space="preserve">MONTO AIRPORT                           </t>
  </si>
  <si>
    <t xml:space="preserve">Total monthly evaporation in mm calculated using available data between 1955 and 1969                                                                                                                   </t>
  </si>
  <si>
    <t xml:space="preserve">DALY WATERS HI-WAY INN                  </t>
  </si>
  <si>
    <t xml:space="preserve">DAMPIER SALT                            </t>
  </si>
  <si>
    <t xml:space="preserve">DARTMOUTH RESERVOIR                     </t>
  </si>
  <si>
    <t xml:space="preserve">Total monthly evaporation in mm calculated using available data between 1977 and 1989                                                                                                                   </t>
  </si>
  <si>
    <t xml:space="preserve">PARINGA LOCK 5                          </t>
  </si>
  <si>
    <t xml:space="preserve">PARKES (MACARTHUR STREET)               </t>
  </si>
  <si>
    <t xml:space="preserve">Total monthly evaporation in mm calculated using available data between 1970 and 1980                                                                                                                   </t>
  </si>
  <si>
    <t xml:space="preserve">PARNDANA EAST RESEARCH STATION          </t>
  </si>
  <si>
    <t xml:space="preserve">Total monthly evaporation in mm calculated using available data between 1962 and 1984                                                                                                                   </t>
  </si>
  <si>
    <t xml:space="preserve">TOCAL AWS                               </t>
  </si>
  <si>
    <t xml:space="preserve">PAYNES FIND                             </t>
  </si>
  <si>
    <t xml:space="preserve">Total monthly evaporation in mm calculated using available data between 1985 and 2012                                                                                                                   </t>
  </si>
  <si>
    <t xml:space="preserve">PEATS RIDGE (WARATAH ROAD)              </t>
  </si>
  <si>
    <t xml:space="preserve">Total monthly evaporation in mm calculated using available data between 1992 and 2008                                                                                                                   </t>
  </si>
  <si>
    <t xml:space="preserve">PREOLENNA                               </t>
  </si>
  <si>
    <t xml:space="preserve">Total monthly evaporation in mm calculated using available data between 1971 and 1993                                                                                                                   </t>
  </si>
  <si>
    <t xml:space="preserve">PRICE                                   </t>
  </si>
  <si>
    <t xml:space="preserve">PROSPECT RESERVOIR                      </t>
  </si>
  <si>
    <t xml:space="preserve">PYRAMID HILL                            </t>
  </si>
  <si>
    <t xml:space="preserve">Total monthly evaporation in mm calculated using available data between 1969 and 1993                                                                                                                   </t>
  </si>
  <si>
    <t xml:space="preserve">QUEENSTOWN (7XS)                        </t>
  </si>
  <si>
    <t xml:space="preserve">Total monthly evaporation in mm calculated using available data between 1967 and 1983                                                                                                                   </t>
  </si>
  <si>
    <t xml:space="preserve">QUEENSTOWN (COPPER MINE)                </t>
  </si>
  <si>
    <t xml:space="preserve">QUILPIE AIRPORT                         </t>
  </si>
  <si>
    <t xml:space="preserve">RABAUL 2                                </t>
  </si>
  <si>
    <t xml:space="preserve">Total monthly evaporation in mm calculated using available data between 1969 and 1973                                                                                                                   </t>
  </si>
  <si>
    <t xml:space="preserve">RABBIT FLAT                             </t>
  </si>
  <si>
    <t xml:space="preserve">Total monthly evaporation in mm calculated using available data between 1970 and 1998                                                                                                                   </t>
  </si>
  <si>
    <t xml:space="preserve">RAINBOW                                 </t>
  </si>
  <si>
    <t xml:space="preserve">Total monthly evaporation in mm calculated using available data between 1969 and 1975                                                                                                                   </t>
  </si>
  <si>
    <t xml:space="preserve">RAWLINNA                                </t>
  </si>
  <si>
    <t xml:space="preserve">REDLANDS HRS                            </t>
  </si>
  <si>
    <t xml:space="preserve">UPPER YARRA DAM                         </t>
  </si>
  <si>
    <t xml:space="preserve">RENMARK IRRIGATION                      </t>
  </si>
  <si>
    <t xml:space="preserve">RICHMOND POST OFFICE                    </t>
  </si>
  <si>
    <t xml:space="preserve">RICHMOND RAAF                           </t>
  </si>
  <si>
    <t xml:space="preserve">RICHMOND (STRATHAYR)                    </t>
  </si>
  <si>
    <t xml:space="preserve">RICHMOND - UWS HAWKESBURY               </t>
  </si>
  <si>
    <t xml:space="preserve">RIVERVIEW OBSERVATORY                   </t>
  </si>
  <si>
    <t xml:space="preserve">ROBINVALE                               </t>
  </si>
  <si>
    <t xml:space="preserve">ROCKHAMPTON AERO                        </t>
  </si>
  <si>
    <t xml:space="preserve">Total monthly evaporation in mm calculated using available data between 1952 and 2014                                                                                                                   </t>
  </si>
  <si>
    <t xml:space="preserve">ROCKLANDS RESERVOIR                     </t>
  </si>
  <si>
    <t xml:space="preserve">Total monthly evaporation in mm calculated using available data between 1971 and 2010                                                                                                                   </t>
  </si>
  <si>
    <t xml:space="preserve">ROCKY POINT                             </t>
  </si>
  <si>
    <t xml:space="preserve">ROELANDS                                </t>
  </si>
  <si>
    <t xml:space="preserve">ROMA AIRPORT                            </t>
  </si>
  <si>
    <t xml:space="preserve">Total monthly evaporation in mm calculated using available data between 1993 and 2008                                                                                                                   </t>
  </si>
  <si>
    <t xml:space="preserve">ROPER VALLEY                            </t>
  </si>
  <si>
    <t xml:space="preserve">TURRETFIELD RESEARCH CENTRE             </t>
  </si>
  <si>
    <t xml:space="preserve">ROSEWORTHY AGRIC COLLEGE                </t>
  </si>
  <si>
    <t xml:space="preserve">ROSEWORTHY AWS                          </t>
  </si>
  <si>
    <t xml:space="preserve">ROSS (THE BOULEVARDS)                   </t>
  </si>
  <si>
    <t xml:space="preserve">OLYMPIC DAM                             </t>
  </si>
  <si>
    <t xml:space="preserve">CHICHESTER DAM                          </t>
  </si>
  <si>
    <t xml:space="preserve">CHOWILLA E&amp;WS                           </t>
  </si>
  <si>
    <t xml:space="preserve">CHRISTMAS ISLAND AERO                   </t>
  </si>
  <si>
    <t xml:space="preserve">Total monthly evaporation in mm calculated using available data between 1972 and 1980                                                                                                                   </t>
  </si>
  <si>
    <t xml:space="preserve">CLERMONT POST OFFICE                    </t>
  </si>
  <si>
    <t xml:space="preserve">Total monthly evaporation in mm calculated using available data between 1980 and 2011                                                                                                                   </t>
  </si>
  <si>
    <t xml:space="preserve">CLONCURRY AERO                          </t>
  </si>
  <si>
    <t xml:space="preserve">CLONCURRY AIRPORT                       </t>
  </si>
  <si>
    <t xml:space="preserve">COBAR MO                                </t>
  </si>
  <si>
    <t xml:space="preserve">COCOS ISLAND AIRPORT                    </t>
  </si>
  <si>
    <t xml:space="preserve">COEN AIRPORT EVAP                       </t>
  </si>
  <si>
    <t xml:space="preserve">COFFS HARBOUR MO                        </t>
  </si>
  <si>
    <t xml:space="preserve">COLEAMBALLY IRRIGATION                  </t>
  </si>
  <si>
    <t xml:space="preserve">Total monthly evaporation in mm calculated using available data between 1984 and 2014                                                                                                                   </t>
  </si>
  <si>
    <t xml:space="preserve">COLLINSVILLE POST OFFICE                </t>
  </si>
  <si>
    <t xml:space="preserve">Total monthly evaporation in mm calculated using available data between 1971 and 2014                                                                                                                   </t>
  </si>
  <si>
    <t xml:space="preserve">CONDOBOLIN AG RESEARCH STN              </t>
  </si>
  <si>
    <t xml:space="preserve">CONDOBOLIN SOIL CONSERVATION            </t>
  </si>
  <si>
    <t xml:space="preserve">Total monthly evaporation in mm calculated using available data between 1970 and 1985                                                                                                                   </t>
  </si>
  <si>
    <t xml:space="preserve">COOBY CREEK DAM                         </t>
  </si>
  <si>
    <t xml:space="preserve">COOKTOWN MISSION STRIP                  </t>
  </si>
  <si>
    <t xml:space="preserve">COOKTOWN POST OFFICE                    </t>
  </si>
  <si>
    <t xml:space="preserve">Total monthly evaporation in mm calculated using available data between 1980 and 1986                                                                                                                   </t>
  </si>
  <si>
    <t xml:space="preserve">COOLANGATTA AERO                        </t>
  </si>
  <si>
    <t xml:space="preserve">COOLUM BOWLS CLUB                       </t>
  </si>
  <si>
    <t xml:space="preserve">Total monthly evaporation in mm calculated using available data between 1969 and 1980                                                                                                                   </t>
  </si>
  <si>
    <t xml:space="preserve">COOMA NORTH GERINGA AVENUE              </t>
  </si>
  <si>
    <t xml:space="preserve">Total monthly evaporation in mm calculated using available data between 1959 and 1970                                                                                                                   </t>
  </si>
  <si>
    <t xml:space="preserve">COOMA NORTH SMHEC                       </t>
  </si>
  <si>
    <t xml:space="preserve">COOMBABAH WATER TREATMENT PLANT         </t>
  </si>
  <si>
    <t xml:space="preserve">Total monthly evaporation in mm calculated using available data between 1996 and 2003                                                                                                                   </t>
  </si>
  <si>
    <t xml:space="preserve">COONAWARRA                              </t>
  </si>
  <si>
    <t xml:space="preserve">Total monthly evaporation in mm calculated using available data between 1986 and 2014                                                                                                                   </t>
  </si>
  <si>
    <t xml:space="preserve">COPETON DAM                             </t>
  </si>
  <si>
    <t xml:space="preserve">CORBOULD PK RACECOURSE                  </t>
  </si>
  <si>
    <t xml:space="preserve">CORRIGIN                                </t>
  </si>
  <si>
    <t xml:space="preserve">Total monthly evaporation in mm calculated using available data between 1988 and 2014                                                                                                                   </t>
  </si>
  <si>
    <t xml:space="preserve">CORRYONG AIRPORT                        </t>
  </si>
  <si>
    <t xml:space="preserve">Total monthly evaporation in mm calculated using available data between 2007 and 2014                                                                                                                   </t>
  </si>
  <si>
    <t xml:space="preserve">CORRYONG (PARISH LANE)                  </t>
  </si>
  <si>
    <t xml:space="preserve">Total monthly evaporation in mm calculated using available data between 1972 and 2004                                                                                                                   </t>
  </si>
  <si>
    <t xml:space="preserve">COWRA AIRPORT AWS                       </t>
  </si>
  <si>
    <t xml:space="preserve">COWRA RESEARCH CENTRE (EVANS ST)        </t>
  </si>
  <si>
    <t xml:space="preserve">Total monthly evaporation in mm calculated using available data between 1965 and 2010                                                                                                                   </t>
  </si>
  <si>
    <t xml:space="preserve">CRANBOURNE BOTANIC GARDENS              </t>
  </si>
  <si>
    <t xml:space="preserve">Total monthly evaporation in mm calculated using available data between 1990 and 2014                                                                                                                   </t>
  </si>
  <si>
    <t xml:space="preserve">CRESSBROOK DAM                          </t>
  </si>
  <si>
    <t xml:space="preserve">CRESSY RESEARCH STATION (MAIN OFFICE)   </t>
  </si>
  <si>
    <t xml:space="preserve">Total monthly evaporation in mm calculated using available data between 1965 and 1989                                                                                                                   </t>
  </si>
  <si>
    <t xml:space="preserve">CRESWICK                                </t>
  </si>
  <si>
    <t xml:space="preserve">CROHAMHURST                             </t>
  </si>
  <si>
    <t xml:space="preserve">CROYDON TOWNSHIP                        </t>
  </si>
  <si>
    <t xml:space="preserve">CURRIGEE                                </t>
  </si>
  <si>
    <t xml:space="preserve">Total monthly evaporation in mm calculated using available data between 1974 and 1986                                                                                                                   </t>
  </si>
  <si>
    <t xml:space="preserve">CURTIN SPRINGS                          </t>
  </si>
  <si>
    <t xml:space="preserve">Total monthly evaporation in mm calculated using available data between 2005 and 2014                                                                                                                   </t>
  </si>
  <si>
    <t xml:space="preserve">DALBY AIRPORT                           </t>
  </si>
  <si>
    <t xml:space="preserve">Total monthly evaporation in mm calculated using available data between 1992 and 2004                                                                                                                   </t>
  </si>
  <si>
    <t xml:space="preserve">DALBY POST OFFICE                       </t>
  </si>
  <si>
    <t xml:space="preserve">DALMORE                                 </t>
  </si>
  <si>
    <t xml:space="preserve">DALY WATERS                             </t>
  </si>
  <si>
    <t xml:space="preserve">Total monthly evaporation in mm calculated using available data between 1970 and 1986                                                                                                                   </t>
  </si>
  <si>
    <t xml:space="preserve">DALY WATERS AIRSTRIP                    </t>
  </si>
  <si>
    <t xml:space="preserve">PEMBERTON                               </t>
  </si>
  <si>
    <t xml:space="preserve">SYDNEY AIRPORT AMO                      </t>
  </si>
  <si>
    <t xml:space="preserve">SYDNEY (OBSERVATORY HILL)               </t>
  </si>
  <si>
    <t xml:space="preserve">Total monthly evaporation in mm calculated using available data between 1955 and 1966                                                                                                                   </t>
  </si>
  <si>
    <t xml:space="preserve">TABBERABBERA (THE PINES)                </t>
  </si>
  <si>
    <t xml:space="preserve">TABULAM (MUIRNE)                        </t>
  </si>
  <si>
    <t xml:space="preserve">TALLAWARRA POWER STATION                </t>
  </si>
  <si>
    <t xml:space="preserve">TAMBO POST OFFICE                       </t>
  </si>
  <si>
    <t xml:space="preserve">TAMWORTH AIRPORT                        </t>
  </si>
  <si>
    <t xml:space="preserve">Total monthly evaporation in mm calculated using available data between 1974 and 1992                                                                                                                   </t>
  </si>
  <si>
    <t xml:space="preserve">TAMWORTH (OXLEY LANE)                   </t>
  </si>
  <si>
    <t xml:space="preserve">WOODLAWN MINES                          </t>
  </si>
  <si>
    <t xml:space="preserve">TAREE AIRPORT AWS                       </t>
  </si>
  <si>
    <t xml:space="preserve">PERSEVERANCE DAM                        </t>
  </si>
  <si>
    <t xml:space="preserve">PERTH AIRPORT                           </t>
  </si>
  <si>
    <t xml:space="preserve">PERTH REGIONAL OFFICE                   </t>
  </si>
  <si>
    <t xml:space="preserve">Total monthly evaporation in mm calculated using available data between 1942 and 1992                                                                                                                   </t>
  </si>
  <si>
    <t xml:space="preserve">PINDARI DAM                             </t>
  </si>
  <si>
    <t xml:space="preserve">PINE CREEK COUNCIL                      </t>
  </si>
  <si>
    <t xml:space="preserve">Total monthly evaporation in mm calculated using available data between 2000 and 2011                                                                                                                   </t>
  </si>
  <si>
    <t xml:space="preserve">PINE LAKE                               </t>
  </si>
  <si>
    <t xml:space="preserve">GUM VIEW                                </t>
  </si>
  <si>
    <t xml:space="preserve">Total monthly evaporation in mm calculated using available data between 1967 and 2004                                                                                                                   </t>
  </si>
  <si>
    <t xml:space="preserve">BAROOTA RESERVOIR                       </t>
  </si>
  <si>
    <t xml:space="preserve">PORT HEDLAND AIRPORT                    </t>
  </si>
  <si>
    <t xml:space="preserve">TOD RIVER                               </t>
  </si>
  <si>
    <t xml:space="preserve">POWRANNA (TASMANIA FEEDLOT)             </t>
  </si>
  <si>
    <t>MS (nozzle N1)</t>
  </si>
  <si>
    <t xml:space="preserve">Total monthly evaporation in mm calculated using available data between 1968 and 1975                                                                                                                   </t>
  </si>
  <si>
    <t xml:space="preserve">JINDABYNE                               </t>
  </si>
  <si>
    <t xml:space="preserve">JULIA CREEK POST OFFICE                 </t>
  </si>
  <si>
    <t xml:space="preserve">Total monthly evaporation in mm calculated using available data between 1984 and 2001                                                                                                                   </t>
  </si>
  <si>
    <t xml:space="preserve">RUSTLERS ROOST                          </t>
  </si>
  <si>
    <t xml:space="preserve">RUTHERGLEN RESEARCH                     </t>
  </si>
  <si>
    <t xml:space="preserve">Total monthly evaporation in mm calculated using available data between 1913 and 2012                                                                                                                   </t>
  </si>
  <si>
    <t xml:space="preserve">SALMON GUMS RES.STN.                    </t>
  </si>
  <si>
    <t xml:space="preserve">SAMFORD CSIRO                           </t>
  </si>
  <si>
    <t xml:space="preserve">Total monthly evaporation in mm calculated using available data between 1971 and 1998                                                                                                                   </t>
  </si>
  <si>
    <t xml:space="preserve">SAVAGE RIVER MINE                       </t>
  </si>
  <si>
    <t xml:space="preserve">SCONE SCS                               </t>
  </si>
  <si>
    <t xml:space="preserve">SCORESBY RESEARCH INSTITUTE             </t>
  </si>
  <si>
    <t xml:space="preserve">SCOTTSDALE (KRAFT FOODS)                </t>
  </si>
  <si>
    <t xml:space="preserve">SCOTTSDALE (WEST MINSTONE ROAD)         </t>
  </si>
  <si>
    <t xml:space="preserve">SHAW                                    </t>
  </si>
  <si>
    <t xml:space="preserve">SHAY GAP                                </t>
  </si>
  <si>
    <t xml:space="preserve">SHEFFIELD SCHOOL FARM                   </t>
  </si>
  <si>
    <t xml:space="preserve">SOMERSET DAM                            </t>
  </si>
  <si>
    <t xml:space="preserve">SOUTH ALLIGATOR RANGERS                 </t>
  </si>
  <si>
    <t xml:space="preserve">SOUTH JOHNSTONE EXP STN                 </t>
  </si>
  <si>
    <t xml:space="preserve">BUNDALEER RESERVOIR                     </t>
  </si>
  <si>
    <t xml:space="preserve">SPRING CREEK BASIN TWO                  </t>
  </si>
  <si>
    <t xml:space="preserve">Total monthly evaporation in mm calculated using available data between 1974 and 1984                                                                                                                   </t>
  </si>
  <si>
    <t xml:space="preserve">STAWELL                                 </t>
  </si>
  <si>
    <t xml:space="preserve">ST GEORGE                               </t>
  </si>
  <si>
    <t xml:space="preserve">STIEGLITZ (TREATMENT LAGOONS)           </t>
  </si>
  <si>
    <t xml:space="preserve">ST LAWRENCE POST OFFICE                 </t>
  </si>
  <si>
    <t xml:space="preserve">Total monthly evaporation in mm calculated using available data between 1972 and 2013                                                                                                                   </t>
  </si>
  <si>
    <t xml:space="preserve">STONEVILLE RESEARCH STN                 </t>
  </si>
  <si>
    <t xml:space="preserve">Total monthly evaporation in mm calculated using available data between 1987 and 1999                                                                                                                   </t>
  </si>
  <si>
    <t xml:space="preserve">STRATHBOGIE                             </t>
  </si>
  <si>
    <t xml:space="preserve">STRATHGORDON (THE KNOB)                 </t>
  </si>
  <si>
    <t xml:space="preserve">STRATHGORDON VILLAGE                    </t>
  </si>
  <si>
    <t xml:space="preserve">STRATHMERTON                            </t>
  </si>
  <si>
    <t xml:space="preserve">Total monthly evaporation in mm calculated using available data between 2009 and 2014                                                                                                                   </t>
  </si>
  <si>
    <t xml:space="preserve">STRUAN                                  </t>
  </si>
  <si>
    <t xml:space="preserve">SWAN HILL SR&amp;WSC                        </t>
  </si>
  <si>
    <t xml:space="preserve">SWANSEA (FRANCIS STREET)                </t>
  </si>
  <si>
    <t xml:space="preserve">SWANSEA (MARIA STREET)                  </t>
  </si>
  <si>
    <t xml:space="preserve">SWANSEA POST OFFICE                     </t>
  </si>
  <si>
    <t xml:space="preserve">Total monthly evaporation in mm calculated using available data between 1972 and 2008                                                                                                                   </t>
  </si>
  <si>
    <t>2 mm valve maximum</t>
  </si>
  <si>
    <t>9 mm valve maximum</t>
  </si>
  <si>
    <t>7 mm</t>
  </si>
  <si>
    <t>small rivet</t>
  </si>
  <si>
    <t>medium rivet</t>
  </si>
  <si>
    <t>large rivet</t>
  </si>
  <si>
    <t xml:space="preserve">BALGAIR                                 </t>
  </si>
  <si>
    <t xml:space="preserve">Total monthly evaporation in mm calculated using available data between 1983 and 2009                                                                                                                   </t>
  </si>
  <si>
    <t xml:space="preserve">BALGO HILLS                             </t>
  </si>
  <si>
    <t xml:space="preserve">Total monthly evaporation in mm calculated using available data between 1971 and 1986                                                                                                                   </t>
  </si>
  <si>
    <t xml:space="preserve">BAROON POCKET DAM                       </t>
  </si>
  <si>
    <t xml:space="preserve">Total monthly evaporation in mm calculated using available data between 1996 and 2014                                                                                                                   </t>
  </si>
  <si>
    <t xml:space="preserve">Total monthly evaporation in mm calculated using available data between 1999 and 2013                                                                                                                   </t>
  </si>
  <si>
    <t xml:space="preserve">TAREE (PATANGA CL)                      </t>
  </si>
  <si>
    <t xml:space="preserve">TAROOM                                  </t>
  </si>
  <si>
    <t xml:space="preserve">Total monthly evaporation in mm calculated using available data between 1981 and 1985                                                                                                                   </t>
  </si>
  <si>
    <t xml:space="preserve">GUTHALUNGRA QLD SALT                    </t>
  </si>
  <si>
    <t xml:space="preserve">GYMPIE                                  </t>
  </si>
  <si>
    <t xml:space="preserve">Total monthly evaporation in mm calculated using available data between 1967 and 1999                                                                                                                   </t>
  </si>
  <si>
    <t xml:space="preserve">HALLS CREEK AIRPORT                     </t>
  </si>
  <si>
    <t xml:space="preserve">HAMELIN POOL                            </t>
  </si>
  <si>
    <t xml:space="preserve">HAMILTON RESEARCH STATION               </t>
  </si>
  <si>
    <t xml:space="preserve">Total monthly evaporation in mm calculated using available data between 1965 and 1999                                                                                                                   </t>
  </si>
  <si>
    <t xml:space="preserve">HARVEY                                  </t>
  </si>
  <si>
    <t xml:space="preserve">HASTINGS CHALET                         </t>
  </si>
  <si>
    <t xml:space="preserve">Total monthly evaporation in mm calculated using available data between 1981 and 1986                                                                                                                   </t>
  </si>
  <si>
    <t xml:space="preserve">HATTAH LAKES                            </t>
  </si>
  <si>
    <t xml:space="preserve">HAZELWOOD SEC                           </t>
  </si>
  <si>
    <t xml:space="preserve">Total monthly evaporation in mm calculated using available data between 1965 and 1991                                                                                                                   </t>
  </si>
  <si>
    <t xml:space="preserve">HELLYER MINE OFFICE                     </t>
  </si>
  <si>
    <t xml:space="preserve">HERMITAGE                               </t>
  </si>
  <si>
    <t xml:space="preserve">Total monthly evaporation in mm calculated using available data between 1969 and 1999                                                                                                                   </t>
  </si>
  <si>
    <t xml:space="preserve">HILLSTON AIRPORT                        </t>
  </si>
  <si>
    <t xml:space="preserve">Total monthly evaporation in mm calculated using available data between 1969 and 1992                                                                                                                   </t>
  </si>
  <si>
    <t xml:space="preserve">MUNDOO BARRAGE                          </t>
  </si>
  <si>
    <t xml:space="preserve">HINZE DAM                               </t>
  </si>
  <si>
    <t xml:space="preserve">Total monthly evaporation in mm calculated using available data between 1995 and 2011                                                                                                                   </t>
  </si>
  <si>
    <t xml:space="preserve">HOBART AIRPORT                          </t>
  </si>
  <si>
    <t xml:space="preserve">HOBART (ELLERSLIE ROAD)                 </t>
  </si>
  <si>
    <t xml:space="preserve">Total monthly evaporation in mm calculated using available data between 1919 and 1994                                                                                                                   </t>
  </si>
  <si>
    <t xml:space="preserve">HENDERSON AIRPORT M.O.                  </t>
  </si>
  <si>
    <t xml:space="preserve">HUGHENDEN POST OFFICE                   </t>
  </si>
  <si>
    <t xml:space="preserve">Total monthly evaporation in mm calculated using available data between 1970 and 1999                                                                                                                   </t>
  </si>
  <si>
    <t xml:space="preserve">HUME RESERVOIR                          </t>
  </si>
  <si>
    <t xml:space="preserve">INGHAM COMPOSITE                        </t>
  </si>
  <si>
    <t xml:space="preserve">INGLEWOOD TOBACCO RES                   </t>
  </si>
  <si>
    <t xml:space="preserve">INVERELL RESEARCH CENTRE                </t>
  </si>
  <si>
    <t xml:space="preserve">JABIRU AIRPORT                          </t>
  </si>
  <si>
    <t xml:space="preserve">Total monthly evaporation in mm calculated using available data between 1974 and 1989                                                                                                                   </t>
  </si>
  <si>
    <t xml:space="preserve">JACKSON AIRFIELD MF16                   </t>
  </si>
  <si>
    <t xml:space="preserve">Total monthly evaporation in mm calculated using available data between 1957 and 1973                                                                                                                   </t>
  </si>
  <si>
    <t xml:space="preserve">JANDAKOT AERO                           </t>
  </si>
  <si>
    <t xml:space="preserve">JARRAHWOOD                              </t>
  </si>
  <si>
    <t xml:space="preserve">JERRYS PLAINS POST OFFICE               </t>
  </si>
  <si>
    <t xml:space="preserve">Total monthly evaporation in mm calculated using available data between 1957 and 1972                                                                                                                   </t>
  </si>
  <si>
    <t xml:space="preserve">JERVOIS                                 </t>
  </si>
  <si>
    <t xml:space="preserve">Total monthly evaporation in mm calculated using available data between 1967 and 2009                                                                                                                   </t>
  </si>
  <si>
    <t xml:space="preserve">KYANCUTTA                               </t>
  </si>
  <si>
    <t xml:space="preserve">Total monthly evaporation in mm calculated using available data between 1932 and 1951                                                                                                                   </t>
  </si>
  <si>
    <t xml:space="preserve">KYBYBOLITE RESEARCH CENTRE              </t>
  </si>
  <si>
    <t xml:space="preserve">LAE A/F ME1                             </t>
  </si>
  <si>
    <t xml:space="preserve">LAJAMANU AIRPORT                        </t>
  </si>
  <si>
    <t xml:space="preserve">LAKE BREWSTER                           </t>
  </si>
  <si>
    <t xml:space="preserve">LAKE BUFFALO                            </t>
  </si>
  <si>
    <t xml:space="preserve">Total monthly evaporation in mm calculated using available data between 1969 and 2012                                                                                                                   </t>
  </si>
  <si>
    <t xml:space="preserve">LAKE CARGELLIGO AIRPORT DLWC            </t>
  </si>
  <si>
    <t xml:space="preserve">Total monthly evaporation in mm calculated using available data between 1974 and 2001                                                                                                                   </t>
  </si>
  <si>
    <t xml:space="preserve">TARRAWARRA                              </t>
  </si>
  <si>
    <t xml:space="preserve">TATURA INST SUSTAINABLE AG              </t>
  </si>
  <si>
    <t xml:space="preserve">TE KOWAI EXP STN                        </t>
  </si>
  <si>
    <t xml:space="preserve">Total monthly evaporation in mm calculated using available data between 1910 and 2011                                                                                                                   </t>
  </si>
  <si>
    <t xml:space="preserve">TELFER AERO                             </t>
  </si>
  <si>
    <t xml:space="preserve">Total monthly evaporation in mm calculated using available data between 1974 and 1994                                                                                                                   </t>
  </si>
  <si>
    <t xml:space="preserve">TEMORA RESEARCH STATION                 </t>
  </si>
  <si>
    <t xml:space="preserve">Total monthly evaporation in mm calculated using available data between 1978 and 2010                                                                                                                   </t>
  </si>
  <si>
    <t xml:space="preserve">TENNANT CREEK AIRPORT                   </t>
  </si>
  <si>
    <t xml:space="preserve">TENNANT CREEK POST OFFICE               </t>
  </si>
  <si>
    <t xml:space="preserve">Total monthly evaporation in mm calculated using available data between 1958 and 1969                                                                                                                   </t>
  </si>
  <si>
    <t xml:space="preserve">TERRITORY GRAPE FARM                    </t>
  </si>
  <si>
    <t xml:space="preserve">THANGOOL AIRPORT                        </t>
  </si>
  <si>
    <t xml:space="preserve">Total monthly evaporation in mm calculated using available data between 1999 and 2009                                                                                                                   </t>
  </si>
  <si>
    <t xml:space="preserve">THANGOOL EVAP                           </t>
  </si>
  <si>
    <t xml:space="preserve">Total monthly evaporation in mm calculated using available data between 2010 and 2014                                                                                                                   </t>
  </si>
  <si>
    <t xml:space="preserve">THARGOMINDAH AIRPORT                    </t>
  </si>
  <si>
    <t xml:space="preserve">THARGOMINDAH POST OFFICE                </t>
  </si>
  <si>
    <t xml:space="preserve">Total monthly evaporation in mm calculated using available data between 1971 and 2004                                                                                                                   </t>
  </si>
  <si>
    <t xml:space="preserve">THEODORE DPI                            </t>
  </si>
  <si>
    <t xml:space="preserve">TIDAL RIVER                             </t>
  </si>
  <si>
    <t xml:space="preserve">TINGHA                                  </t>
  </si>
  <si>
    <t xml:space="preserve">TIPPERARY                               </t>
  </si>
  <si>
    <t xml:space="preserve">MOUNT ST LEONARD DPI                    </t>
  </si>
  <si>
    <t xml:space="preserve">Total monthly evaporation in mm calculated using available data between 1965 and 2006                                                                                                                   </t>
  </si>
  <si>
    <t xml:space="preserve">TOORADIN                                </t>
  </si>
  <si>
    <t xml:space="preserve">Total monthly evaporation in mm calculated using available data between 1957 and 1974                                                                                                                   </t>
  </si>
  <si>
    <t xml:space="preserve">TOORAK RESEARCH STATION                 </t>
  </si>
  <si>
    <t xml:space="preserve">TORTILLA FLATS                          </t>
  </si>
  <si>
    <t xml:space="preserve">TOTTINGTON                              </t>
  </si>
  <si>
    <t xml:space="preserve">TOWNSVILLE AERO                         </t>
  </si>
  <si>
    <t xml:space="preserve">TRANGIE RESEARCH STATION AWS            </t>
  </si>
  <si>
    <t xml:space="preserve">Total monthly evaporation in mm calculated using available data between 1969 and 2006                                                                                                                   </t>
  </si>
  <si>
    <t xml:space="preserve">TULLAKOOL (CHEETHAMS SALT)              </t>
  </si>
  <si>
    <t xml:space="preserve">Total monthly evaporation in mm calculated using available data between 1996 and 2008                                                                                                                   </t>
  </si>
  <si>
    <t xml:space="preserve">TUNNACK (BLUE HORIZON)                  </t>
  </si>
  <si>
    <t xml:space="preserve">TWIN HILLS POST OFFICE                  </t>
  </si>
  <si>
    <t xml:space="preserve">TYALGUM (WANUNGARA VIEW)                </t>
  </si>
  <si>
    <t xml:space="preserve">Total monthly evaporation in mm calculated using available data between 1971 and 1992                                                                                                                   </t>
  </si>
  <si>
    <t xml:space="preserve">ULURU RANGERS                           </t>
  </si>
  <si>
    <t xml:space="preserve">Total monthly evaporation in mm calculated using available data between 1995 and 2002                                                                                                                   </t>
  </si>
  <si>
    <t xml:space="preserve">UMBERUMBERKA RESERVOIR                  </t>
  </si>
  <si>
    <t xml:space="preserve">UNIVERSITY OF QUEENSLAND GATTON         </t>
  </si>
  <si>
    <t xml:space="preserve">FLYING FOX                              </t>
  </si>
  <si>
    <t xml:space="preserve">FORREST AERO                            </t>
  </si>
  <si>
    <t xml:space="preserve">Total monthly evaporation in mm calculated using available data between 1968 and 1994                                                                                                                   </t>
  </si>
  <si>
    <t xml:space="preserve">FORTHSIDE RESEARCH STATION              </t>
  </si>
  <si>
    <t xml:space="preserve">Total monthly evaporation in mm calculated using available data between 1967 and 2011                                                                                                                   </t>
  </si>
  <si>
    <t xml:space="preserve">FOWLERS GAP  RESEARCH  STATION          </t>
  </si>
  <si>
    <t xml:space="preserve">FRANKLAND VINEYARDS                     </t>
  </si>
  <si>
    <t xml:space="preserve">GASCOYNE JUNCTION                       </t>
  </si>
  <si>
    <t xml:space="preserve">WAGGA WAGGA AMO                         </t>
  </si>
  <si>
    <t xml:space="preserve">WAGGA WAGGA RESEARCH CENTRE             </t>
  </si>
  <si>
    <t>control nozzle</t>
  </si>
  <si>
    <t xml:space="preserve">NARADHAN (URALBA)                       </t>
  </si>
  <si>
    <t xml:space="preserve">Total monthly evaporation in mm calculated using available data between 1948 and 2003                                                                                                                   </t>
  </si>
  <si>
    <t xml:space="preserve">GOLDEN HEIGHTS                          </t>
  </si>
  <si>
    <t xml:space="preserve">Total monthly evaporation in mm calculated using available data between 1969 and 1989                                                                                                                   </t>
  </si>
  <si>
    <t xml:space="preserve">QUALCO                                  </t>
  </si>
  <si>
    <t xml:space="preserve">WAKOOL (MURRAY IRRIGATION)              </t>
  </si>
  <si>
    <t xml:space="preserve">WALGETT COUNCIL DEPOT                   </t>
  </si>
  <si>
    <t xml:space="preserve">Total monthly evaporation in mm calculated using available data between 1890 and 1988                                                                                                                   </t>
  </si>
  <si>
    <t xml:space="preserve">WALKAMIN RESEARCH STATION               </t>
  </si>
  <si>
    <t xml:space="preserve">WALLABY BEACH                           </t>
  </si>
  <si>
    <t xml:space="preserve">WALLANGRA (WALLANGRA STATION)           </t>
  </si>
  <si>
    <t xml:space="preserve">WALPEUP RESEARCH                        </t>
  </si>
  <si>
    <t xml:space="preserve">WANALTA DAEN STATION                    </t>
  </si>
  <si>
    <t xml:space="preserve">WARANGA RESERVOIR                       </t>
  </si>
  <si>
    <t xml:space="preserve">Total monthly evaporation in mm calculated using available data between 1967 and 2013                                                                                                                   </t>
  </si>
  <si>
    <t xml:space="preserve">WARRAGAMBA                              </t>
  </si>
  <si>
    <t xml:space="preserve">WARRAMBINE BASIN NO 3                   </t>
  </si>
  <si>
    <t xml:space="preserve">WARRAMBINE NO 2                         </t>
  </si>
  <si>
    <t xml:space="preserve">WARWICK                                 </t>
  </si>
  <si>
    <t xml:space="preserve">WEIPA AERO                              </t>
  </si>
  <si>
    <t xml:space="preserve">WEIPA EASTERN AVE                       </t>
  </si>
  <si>
    <t xml:space="preserve">Total monthly evaporation in mm calculated using available data between 1959 and 1993                                                                                                                   </t>
  </si>
  <si>
    <t xml:space="preserve">WELLINGTON (AGROWPLOW)                  </t>
  </si>
  <si>
    <t xml:space="preserve">WELLINGTON PUMPING STN                  </t>
  </si>
  <si>
    <t xml:space="preserve">WELLINGTON RESEARCH CENTRE              </t>
  </si>
  <si>
    <t xml:space="preserve">WERRIBEE (RACECOURSE)                   </t>
  </si>
  <si>
    <t xml:space="preserve">WERRIBEE RESEARCH FARM                  </t>
  </si>
  <si>
    <t xml:space="preserve">Total monthly evaporation in mm calculated using available data between 1965 and 1979                                                                                                                   </t>
  </si>
  <si>
    <t xml:space="preserve">WHYALLA AERO                            </t>
  </si>
  <si>
    <t xml:space="preserve">WILCANNIA (REID ST)                     </t>
  </si>
  <si>
    <t xml:space="preserve">Total monthly evaporation in mm calculated using available data between 1957 and 1962                                                                                                                   </t>
  </si>
  <si>
    <t xml:space="preserve">WILDMAN RIVER PLANTATIONS               </t>
  </si>
  <si>
    <t xml:space="preserve">SOUTH PARA RESERVOIR                    </t>
  </si>
  <si>
    <t xml:space="preserve">WILLIAMTOWN RAAF                        </t>
  </si>
  <si>
    <t xml:space="preserve">BLUE ROCK RESERVOIR                     </t>
  </si>
  <si>
    <t xml:space="preserve">WILUNA                                  </t>
  </si>
  <si>
    <t xml:space="preserve">WINDORAH EVAP                           </t>
  </si>
  <si>
    <t xml:space="preserve">WINTON POLICE STATION                   </t>
  </si>
  <si>
    <t xml:space="preserve">WINTON POST OFFICE                      </t>
  </si>
  <si>
    <t xml:space="preserve">VICTORIA RIVER DOWNS                    </t>
  </si>
  <si>
    <t xml:space="preserve">VICTORIA SUGAR MILL                     </t>
  </si>
  <si>
    <t xml:space="preserve">WACOL DPI                               </t>
  </si>
  <si>
    <t xml:space="preserve">WAGERUP REFINERY                        </t>
  </si>
  <si>
    <t xml:space="preserve">WAGGA WAGGA AGRICULTURAL INSTITUTE      </t>
  </si>
  <si>
    <t xml:space="preserve">Total monthly evaporation in mm calculated using available data between 1959 and 2006                                                                                                                   </t>
  </si>
  <si>
    <t>nozzle N18</t>
  </si>
  <si>
    <t>nozzle N19</t>
  </si>
  <si>
    <t>nozzle N20</t>
  </si>
  <si>
    <t xml:space="preserve">BUSHY PARK (BUSHY PARK ESTATES)         </t>
  </si>
  <si>
    <t xml:space="preserve">Total monthly evaporation in mm calculated using available data between 1989 and 2014                                                                                                                   </t>
  </si>
  <si>
    <t xml:space="preserve">CAIRN CURRAN RESERVOIR                  </t>
  </si>
  <si>
    <t xml:space="preserve">Total monthly evaporation in mm calculated using available data between 1972 and 2014                                                                                                                   </t>
  </si>
  <si>
    <t xml:space="preserve">CAIRNS AERO                             </t>
  </si>
  <si>
    <t xml:space="preserve">CALIPH                                  </t>
  </si>
  <si>
    <t xml:space="preserve">Total monthly evaporation in mm calculated using available data between 1974 and 2003                                                                                                                   </t>
  </si>
  <si>
    <t xml:space="preserve">CAMBALLIN                               </t>
  </si>
  <si>
    <t xml:space="preserve">CAMOOWEAL TOWNSHIP                      </t>
  </si>
  <si>
    <t xml:space="preserve">Total monthly evaporation in mm calculated using available data between 1969 and 1994                                                                                                                   </t>
  </si>
  <si>
    <t xml:space="preserve">CAMPBELL TOWN                           </t>
  </si>
  <si>
    <t xml:space="preserve">CANBERRA AIRPORT                        </t>
  </si>
  <si>
    <t xml:space="preserve">CANBERRA AIRPORT COMPARISON             </t>
  </si>
  <si>
    <t xml:space="preserve">Total monthly evaporation in mm calculated using available data between 1967 and 2010                                                                                                                   </t>
  </si>
  <si>
    <t xml:space="preserve">CANBERRA CITY                           </t>
  </si>
  <si>
    <t>nozzle N1</t>
  </si>
  <si>
    <t>nozzle N2</t>
  </si>
  <si>
    <t>nozzle N3</t>
  </si>
  <si>
    <t>nozzle N4</t>
  </si>
  <si>
    <t>nozzle N5</t>
  </si>
  <si>
    <t>nozzle N6</t>
  </si>
  <si>
    <t>nozzle N7</t>
  </si>
  <si>
    <t>nozzle N8</t>
  </si>
  <si>
    <t>nozzle N9</t>
  </si>
  <si>
    <t>nozzle N10</t>
  </si>
  <si>
    <t>nozzle N11</t>
  </si>
  <si>
    <t>nozzle N12</t>
  </si>
  <si>
    <t>nozzle N13</t>
  </si>
  <si>
    <t>nozzle N14</t>
  </si>
  <si>
    <t>nozzle N15</t>
  </si>
  <si>
    <t>nozzle N16</t>
  </si>
  <si>
    <t>green (nozzle N2)</t>
  </si>
  <si>
    <t>yellow (nozzle N3)</t>
  </si>
  <si>
    <t xml:space="preserve"> irrigation volume in litres </t>
  </si>
  <si>
    <t>N10</t>
  </si>
  <si>
    <t>N11</t>
  </si>
  <si>
    <t>N12</t>
  </si>
  <si>
    <t>N13</t>
  </si>
  <si>
    <t>N14</t>
  </si>
  <si>
    <t>N15</t>
  </si>
  <si>
    <t>N16</t>
  </si>
  <si>
    <t>waterings per week  Jan</t>
  </si>
  <si>
    <t>waterings per week  Feb</t>
  </si>
  <si>
    <t>waterings per week  March</t>
  </si>
  <si>
    <t>waterings per week  April</t>
  </si>
  <si>
    <t>waterings per week  May</t>
  </si>
  <si>
    <t>waterings per week  June</t>
  </si>
  <si>
    <t>waterings per week  Aug</t>
  </si>
  <si>
    <t>waterings per week  Sept</t>
  </si>
  <si>
    <t>waterings per week  Oct</t>
  </si>
  <si>
    <t>Measured irrigation nozzle selector</t>
  </si>
  <si>
    <t>nozzle</t>
  </si>
  <si>
    <t xml:space="preserve">DARWIN AIRPORT                          </t>
  </si>
  <si>
    <t xml:space="preserve">Worked example </t>
  </si>
  <si>
    <t>Suppose your garden is near Adelaide Airport.</t>
  </si>
  <si>
    <t>Suppose that the control nozzle is yellow (nozzle N3) - enter the number 3 in cell C3 above.</t>
  </si>
  <si>
    <t xml:space="preserve">Suppose you have measured the control volume and it is 1 litre - enter 1 in cell C4 above. </t>
  </si>
  <si>
    <t>Go to the BOM evaporation data worksheet and copy the data for months January to December for the BOM weather station at Adelaide Airport (the stations are in alphabetical order).</t>
  </si>
  <si>
    <t>Go to the BOM website and select monthly rainfall data:</t>
  </si>
  <si>
    <t xml:space="preserve">http://www.bom.gov.au/climate/data/index.shtml </t>
  </si>
  <si>
    <r>
      <t xml:space="preserve">   Enter your location (Adelaide Airport), click </t>
    </r>
    <r>
      <rPr>
        <i/>
        <sz val="10"/>
        <rFont val="Arial"/>
        <family val="2"/>
      </rPr>
      <t xml:space="preserve">Find </t>
    </r>
    <r>
      <rPr>
        <sz val="10"/>
        <rFont val="Arial"/>
        <family val="2"/>
      </rPr>
      <t xml:space="preserve">and follow the prompts to find the BOM station nearest to your localion and then click </t>
    </r>
    <r>
      <rPr>
        <i/>
        <sz val="10"/>
        <rFont val="Arial"/>
        <family val="2"/>
      </rPr>
      <t>Get Data.</t>
    </r>
  </si>
  <si>
    <r>
      <t xml:space="preserve">   At the bottom on the data you will find the heading </t>
    </r>
    <r>
      <rPr>
        <b/>
        <sz val="10"/>
        <rFont val="Arial"/>
        <family val="2"/>
      </rPr>
      <t>Summary statistics for all years.</t>
    </r>
    <r>
      <rPr>
        <sz val="10"/>
        <rFont val="Arial"/>
        <family val="2"/>
      </rPr>
      <t xml:space="preserve"> </t>
    </r>
  </si>
  <si>
    <t>You are now ready to select an emitter nozzle for each plant in your garden.</t>
  </si>
  <si>
    <t xml:space="preserve">For Adelaide Airport the L/week for January is greater than L/week for any other month. </t>
  </si>
  <si>
    <t>It is important to note that measured irrigation does not help you to decide how many L/week your plants require. However, it does enable you to accurately implement your decision.</t>
  </si>
  <si>
    <t>Contact details</t>
  </si>
  <si>
    <t>Dr Bernard Omodei</t>
  </si>
  <si>
    <t>Phone (08) 82440071</t>
  </si>
  <si>
    <t>Mobile 0403 935277</t>
  </si>
  <si>
    <t xml:space="preserve">bomodei@measuredirrigation.com.au </t>
  </si>
  <si>
    <t xml:space="preserve">Total monthly evaporation in mm calculated using available data between 1967 and 1986                                                                                                                   </t>
  </si>
  <si>
    <t xml:space="preserve">MYPONGA RESERVOIR                       </t>
  </si>
  <si>
    <t xml:space="preserve">NABAWA                                  </t>
  </si>
  <si>
    <t xml:space="preserve">GOULBURN WEIR                           </t>
  </si>
  <si>
    <t xml:space="preserve">NAMBOUR DAFF - HILLSIDE                 </t>
  </si>
  <si>
    <t xml:space="preserve">NAMBOUR DPI                             </t>
  </si>
  <si>
    <t>waterings per week Dec</t>
  </si>
  <si>
    <t>The irrigation volumes and application rates in this worksheet are based on monthly evaporation and rainfall data.</t>
  </si>
  <si>
    <t xml:space="preserve">For more information go to the measured irrigation website:  </t>
  </si>
  <si>
    <t>http://www.measuredirrigation.com.au/</t>
  </si>
  <si>
    <t xml:space="preserve">Total monthly evaporation in mm calculated using available data between 1969 and 1979                                                                                                                   </t>
  </si>
  <si>
    <t xml:space="preserve">Total monthly evaporation in mm calculated using available data between 1971 and 2013                                                                                                                   </t>
  </si>
  <si>
    <t xml:space="preserve">NARAYEN RES STN                         </t>
  </si>
  <si>
    <t xml:space="preserve">Total monthly evaporation in mm calculated using available data between 1970 and 1994                                                                                                                   </t>
  </si>
  <si>
    <t xml:space="preserve">NARROGIN                                </t>
  </si>
  <si>
    <t xml:space="preserve">Total monthly evaporation in mm calculated using available data between 1965 and 1984                                                                                                                   </t>
  </si>
  <si>
    <t xml:space="preserve">TARAGO RESERVOIR                        </t>
  </si>
  <si>
    <t xml:space="preserve">Total monthly evaporation in mm calculated using available data between 1971 and 2001                                                                                                                   </t>
  </si>
  <si>
    <t xml:space="preserve">NEWBURY                                 </t>
  </si>
  <si>
    <t xml:space="preserve">NEWCASTLE WATERS POST OFFICE            </t>
  </si>
  <si>
    <t xml:space="preserve">Total monthly evaporation in mm calculated using available data between 1967 and 1979                                                                                                                   </t>
  </si>
  <si>
    <t xml:space="preserve">NEW GEORGIA                             </t>
  </si>
  <si>
    <t xml:space="preserve">NGUKURR                                 </t>
  </si>
  <si>
    <t xml:space="preserve">Total monthly evaporation in mm calculated using available data between 1964 and 2011                                                                                                                   </t>
  </si>
  <si>
    <t xml:space="preserve">NILDOTTIE                               </t>
  </si>
  <si>
    <t xml:space="preserve">NOKANENA                                </t>
  </si>
  <si>
    <t xml:space="preserve">NOOJEE ENGLISH HMSD                     </t>
  </si>
  <si>
    <t xml:space="preserve">NOOJEE PEARCE                           </t>
  </si>
  <si>
    <t xml:space="preserve">NOOJEE (SLIVAR)                         </t>
  </si>
  <si>
    <t xml:space="preserve">Total monthly evaporation in mm calculated using available data between 1982 and 2011                                                                                                                   </t>
  </si>
  <si>
    <t xml:space="preserve">NOOLOOK FOREST RESERVE                  </t>
  </si>
  <si>
    <t xml:space="preserve">NOONAMAH                                </t>
  </si>
  <si>
    <t xml:space="preserve">NORFOLK ISLAND AERO                     </t>
  </si>
  <si>
    <t xml:space="preserve">NORMANTON POST OFFICE                   </t>
  </si>
  <si>
    <t xml:space="preserve">Total monthly evaporation in mm calculated using available data between 1969 and 2001                                                                                                                   </t>
  </si>
  <si>
    <t xml:space="preserve">NORTHAM                                 </t>
  </si>
  <si>
    <t xml:space="preserve">Total monthly evaporation in mm calculated using available data between 1987 and 1991                                                                                                                   </t>
  </si>
  <si>
    <t xml:space="preserve">NOWRA RAN AIR STATION                   </t>
  </si>
  <si>
    <t xml:space="preserve">Total monthly evaporation in mm calculated using available data between 1971 and 1997                                                                                                                   </t>
  </si>
  <si>
    <t xml:space="preserve">NUMURKAH                                </t>
  </si>
  <si>
    <t xml:space="preserve">NURIOOTPA COMPARISON                    </t>
  </si>
  <si>
    <t xml:space="preserve">NURIOOTPA VITICULTURAL                  </t>
  </si>
  <si>
    <t xml:space="preserve">OAKEY AERO                              </t>
  </si>
  <si>
    <t xml:space="preserve">OAKEY STP                               </t>
  </si>
  <si>
    <t xml:space="preserve">OATLANDS POST OFFICE                    </t>
  </si>
  <si>
    <t xml:space="preserve">Total monthly evaporation in mm calculated using available data between 1981 and 1993                                                                                                                   </t>
  </si>
  <si>
    <t xml:space="preserve">ONGERUP                                 </t>
  </si>
  <si>
    <t xml:space="preserve">ONSLOW AIRPORT                          </t>
  </si>
  <si>
    <t xml:space="preserve">OODNADATTA AIRPORT                      </t>
  </si>
  <si>
    <t xml:space="preserve">Total monthly evaporation in mm calculated using available data between 1957 and 1985                                                                                                                   </t>
  </si>
  <si>
    <t xml:space="preserve">ORANGE AGRICULTURAL INSTITUTE           </t>
  </si>
  <si>
    <t xml:space="preserve">ORBOST (COMPARISON)                     </t>
  </si>
  <si>
    <t xml:space="preserve">ORBOST SRWSC                            </t>
  </si>
  <si>
    <t xml:space="preserve">Total monthly evaporation in mm calculated using available data between 1972 and 1993                                                                                                                   </t>
  </si>
  <si>
    <t xml:space="preserve">OUYEN (POST OFFICE)                     </t>
  </si>
  <si>
    <t xml:space="preserve">Total monthly evaporation in mm calculated using available data between 1972 and 1986                                                                                                                   </t>
  </si>
  <si>
    <t xml:space="preserve">PACKSADDLE FARM                         </t>
  </si>
  <si>
    <t xml:space="preserve">PADTHAWAY                               </t>
  </si>
  <si>
    <t xml:space="preserve">PADTHAWAY (SEPPELTS ROAD)               </t>
  </si>
  <si>
    <t xml:space="preserve">PADTHAWAY SOUTH                         </t>
  </si>
  <si>
    <t xml:space="preserve">Total monthly evaporation in mm calculated using available data between 2001 and 2010                                                                                                                   </t>
  </si>
  <si>
    <t xml:space="preserve">PALMERVILLE                             </t>
  </si>
  <si>
    <t xml:space="preserve">PAPUNYA                                 </t>
  </si>
  <si>
    <t xml:space="preserve">Total monthly evaporation in mm calculated using available data between 2001 and 2012                                                                                                                   </t>
  </si>
  <si>
    <t xml:space="preserve">PARABURDOO                              </t>
  </si>
  <si>
    <t xml:space="preserve">Total monthly evaporation in mm calculated using available data between 1981 and 1994                                                                                                                   </t>
  </si>
  <si>
    <t xml:space="preserve">PARADA RESEARCH STATION                 </t>
  </si>
  <si>
    <t xml:space="preserve">PARAFIELD AIRPORT                       </t>
  </si>
  <si>
    <t>enter control volume in litres</t>
  </si>
  <si>
    <t xml:space="preserve">LAKE MERAN                              </t>
  </si>
  <si>
    <t xml:space="preserve">LAKE ST CLAIR (HEC)                     </t>
  </si>
  <si>
    <t xml:space="preserve">LAKE TORRENS                            </t>
  </si>
  <si>
    <t xml:space="preserve">LAKE VICTORIA STORAGE                   </t>
  </si>
  <si>
    <t xml:space="preserve">LAKE WILLIAM HOVELL RESERVOIR           </t>
  </si>
  <si>
    <t xml:space="preserve">Total monthly evaporation in mm calculated using available data between 1978 and 2011                                                                                                                   </t>
  </si>
  <si>
    <t xml:space="preserve">LANCEFIELD (WINERY)                     </t>
  </si>
  <si>
    <t xml:space="preserve">Total monthly evaporation in mm calculated using available data between 1993 and 2014                                                                                                                   </t>
  </si>
  <si>
    <t xml:space="preserve">LARRIMAH                                </t>
  </si>
  <si>
    <t xml:space="preserve">Total monthly evaporation in mm calculated using available data between 2001 and 2011                                                                                                                   </t>
  </si>
  <si>
    <t xml:space="preserve">LAUNCESTON AIRPORT COMPARISON           </t>
  </si>
  <si>
    <t xml:space="preserve">BEETALOO RESERVOIR                      </t>
  </si>
  <si>
    <t xml:space="preserve">GRANVILLE SHELL REFINERY                </t>
  </si>
  <si>
    <t xml:space="preserve">GREENVALE RESERVOIR                     </t>
  </si>
  <si>
    <t xml:space="preserve">Total monthly evaporation in mm calculated using available data between 1972 and 2010                                                                                                                   </t>
  </si>
  <si>
    <t xml:space="preserve">GRIFFITH CSIRO                          </t>
  </si>
  <si>
    <t xml:space="preserve">Total monthly evaporation in mm calculated using available data between 1962 and 1988                                                                                                                   </t>
  </si>
  <si>
    <t xml:space="preserve">GROVE (COMPARISON)                      </t>
  </si>
  <si>
    <t xml:space="preserve">Total monthly evaporation in mm calculated using available data between 1962 and 2010                                                                                                                   </t>
  </si>
  <si>
    <t xml:space="preserve">GROVE (RESEARCH STATION)                </t>
  </si>
  <si>
    <t xml:space="preserve">GUNNEDAH RESOURCE CENTRE                </t>
  </si>
  <si>
    <t>enter  number of identical control nozzles</t>
  </si>
  <si>
    <t>emitter nozzle correction factor</t>
  </si>
  <si>
    <t>control volume in litres</t>
  </si>
  <si>
    <t>head of water in metres above control nozzle</t>
  </si>
  <si>
    <t xml:space="preserve">  </t>
  </si>
  <si>
    <t xml:space="preserve"> L/wk for the particular plant selected above</t>
  </si>
  <si>
    <t>maximum L/week</t>
  </si>
  <si>
    <t>preferred L/wk in hottest month for a particular plant</t>
  </si>
  <si>
    <r>
      <t>preferred L/wk/m</t>
    </r>
    <r>
      <rPr>
        <b/>
        <strike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hottest month</t>
    </r>
  </si>
  <si>
    <r>
      <t>spacing in metres between drip lines to deliver the preferred L/wk/m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the hottest month</t>
    </r>
  </si>
  <si>
    <t>number of  drippers required for the particular plant in the hottest month</t>
  </si>
  <si>
    <t>MS</t>
  </si>
  <si>
    <t xml:space="preserve">Check the waterings per week for each month of the year and check the irrigation volumes in column B. </t>
  </si>
  <si>
    <t>Note that the hottest month is the month that has the maximum nett evaporation (evaporation minus rainfall)</t>
  </si>
  <si>
    <t>copy and paste the average monthly evaporation in mm (in Australia use the BOM evaporation data worksheet)</t>
  </si>
  <si>
    <t>copy and paste the average monthly rainfall in mm</t>
  </si>
  <si>
    <t>In Australia, monthly rainfall data is available from the Bureau of Meteorology website:</t>
  </si>
  <si>
    <t>Adelaide Airport</t>
  </si>
  <si>
    <t>number drippers at same level as the control nozzle</t>
  </si>
  <si>
    <t xml:space="preserve">If you are using a flow-splitter and you know the L/week that you would like to deliver to a sector, </t>
  </si>
  <si>
    <t>you can use the spreadsheet to select the flow-splitter nozzle (or nozzles) for the sector.</t>
  </si>
  <si>
    <t>The irrigation volumes and application rates in this worksheet are based on your estimate of the nett evaporation in the hottest month.</t>
  </si>
  <si>
    <t>estimate of nett evaporation in mm for the hottest month</t>
  </si>
  <si>
    <t>number of days in the hottest month</t>
  </si>
  <si>
    <t>waterings per week in hottest month</t>
  </si>
  <si>
    <t>L/week in hottest month</t>
  </si>
  <si>
    <t>estimate of nett evaporation in mm for hottest month</t>
  </si>
  <si>
    <t>number of days in hottest month</t>
  </si>
  <si>
    <t>The number of drippers required in this worksheet is based on monthly evaporation and rainfall data.</t>
  </si>
  <si>
    <t>The number of drippers required in this worksheet is based on your estimate of the nett evaporation in the hottest month.</t>
  </si>
  <si>
    <t>nozzle ratios relative to MS dripper</t>
  </si>
  <si>
    <t>nozzle N3 yellow</t>
  </si>
  <si>
    <t>nozzle N2  green</t>
  </si>
  <si>
    <t>nozzle N1      MS</t>
  </si>
  <si>
    <r>
      <t>L/wk/m</t>
    </r>
    <r>
      <rPr>
        <b/>
        <strike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based on preferred L/wk/m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hottest month</t>
    </r>
  </si>
  <si>
    <t>L/wk for a dripper level with the control nozzle for the hottest month</t>
  </si>
  <si>
    <t>nozzle N21</t>
  </si>
  <si>
    <t>Bioline</t>
  </si>
  <si>
    <t>Note that MS refers to a Netafim Miniscape (Landline 8) dripper            Bioline refers to a Netafim Bioline dripper</t>
  </si>
  <si>
    <t>Bioline (nozzle N4)</t>
  </si>
  <si>
    <t>brown (nozzle N5)</t>
  </si>
  <si>
    <t>pink (nozzle N6)</t>
  </si>
  <si>
    <t>white (nozzle N7)</t>
  </si>
  <si>
    <t>purple (nozzle N8)</t>
  </si>
  <si>
    <t>orange (nozzle N9)</t>
  </si>
  <si>
    <t>olive (nozzle N10)</t>
  </si>
  <si>
    <t>small rivet (nozzle N11)</t>
  </si>
  <si>
    <t>medium rivet (nozzle N12)</t>
  </si>
  <si>
    <t>large rivet (nozzle N13)</t>
  </si>
  <si>
    <t>5/32 washer (nozzle N14)</t>
  </si>
  <si>
    <t>5mm washer (nozzle N15)</t>
  </si>
  <si>
    <t>1/4 washer (nozzle N16)</t>
  </si>
  <si>
    <t>7 mm (nozzle N17)</t>
  </si>
  <si>
    <t>L/hr for control nozzle at 100 kPa</t>
  </si>
  <si>
    <t>L/hr for dripper at 100 kPa</t>
  </si>
  <si>
    <t>spacing between drippers in metres</t>
  </si>
  <si>
    <t>Note that MS refers to a Netafim Miniscape (Landline 8) dripper</t>
  </si>
  <si>
    <t>Note that Bioline refers to a Netafim Bioline dripper</t>
  </si>
  <si>
    <t>nozzle N5  brown</t>
  </si>
  <si>
    <t>nozzle N6     pink</t>
  </si>
  <si>
    <t>nozzle N7    white</t>
  </si>
  <si>
    <t>nozzle N8 purple</t>
  </si>
  <si>
    <t>nozzle N9 orange</t>
  </si>
  <si>
    <t>nozzle N10    olive</t>
  </si>
  <si>
    <t>nozzle  N4  Bioline</t>
  </si>
  <si>
    <t>Note that this spreadsheet assumes that frictional head loss is negligible.</t>
  </si>
  <si>
    <t>Note that Miniscape refers to a Netafim Miniscape (Landline 8) dripper, Bioline refers to a Netafim Bioline dripper</t>
  </si>
  <si>
    <t>Miniscape (nozzle N1)</t>
  </si>
  <si>
    <t>(Alternatively, if the control nozzle consists of two Miniscape drippers - enter the number 1 in cell C3 and the number 2 in the cell C6)</t>
  </si>
  <si>
    <t>Gravity feed measured irrigation on sloping ground using non pressure compensating dripline (drip tube or drip tape)</t>
  </si>
  <si>
    <t>height in metres of control nozzle above dripper</t>
  </si>
  <si>
    <r>
      <t>spacing in metres between driplines to deliver the preferred L/wk/m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the hottest month</t>
    </r>
  </si>
  <si>
    <t xml:space="preserve"> irrigation litres </t>
  </si>
  <si>
    <r>
      <t>enter surface area of evaporation in m</t>
    </r>
    <r>
      <rPr>
        <b/>
        <vertAlign val="superscript"/>
        <sz val="9"/>
        <rFont val="Arial"/>
        <family val="2"/>
      </rPr>
      <t>2</t>
    </r>
  </si>
  <si>
    <t>nett evaporation in mm</t>
  </si>
  <si>
    <t>Pressurised drip irrigation upgrade to pressurised measured irrigation</t>
  </si>
  <si>
    <t>Dripper application rates in this worksheet are based on monthly evaporation and rainfall data.</t>
  </si>
  <si>
    <t>Dripper application rate in litres per week</t>
  </si>
  <si>
    <t xml:space="preserve">Therefore, estimate the required L/week in January for each plant in your garden assuming that the plant is exposed to full sun and select the corresponding nozzle (or nozzles). </t>
  </si>
  <si>
    <t>The irrigation volumes and the application rates will change accordingly and you can then select the appropriate emitter nozzle (or nozzles) .</t>
  </si>
  <si>
    <t>If emitter nozzles are at different levels you will need to change the head ratio emitter nozzle to control nozzle for each level.</t>
  </si>
  <si>
    <t>It is assumed that the control dripper is a single dripper from the dripline.</t>
  </si>
  <si>
    <t>enter number of identical control nozzles</t>
  </si>
  <si>
    <t>For more frequent waterings reduce the control volume (for measured irrigation with level sensor, reduce the gap between the high and low probes).</t>
  </si>
  <si>
    <t>If you are using single-sector measured irrigation and the ground is sloping or uneven, you can adjust the head ratio emitter nozzle to control nozzle according to the level of the emitter nozzle.</t>
  </si>
  <si>
    <t>In this situation the head of water at the control nozzle should be kept at a constant value.</t>
  </si>
  <si>
    <t xml:space="preserve">   Paste the evaporation data into cells C11:N11.</t>
  </si>
  <si>
    <t xml:space="preserve">   Copy the mean monthly rainfall data for months January to December and paste into cells C12:N12</t>
  </si>
  <si>
    <t>For  example, if the head at the control nozzle is 1 metre and the emitter nozzle is 40cm lower than the control nozzle, then the head ratio emitter nozzle to control nozzle is 1.4 (enter 1.4 in cell L5).</t>
  </si>
  <si>
    <t>Enter the surface area of evaporation in square metres in cell  C4.</t>
  </si>
  <si>
    <t xml:space="preserve">   Paste the evaporation data into cells C6:C6.</t>
  </si>
  <si>
    <t xml:space="preserve">   Copy the mean monthly rainfall data for months January to December and paste into cells C7:C7.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</si>
</sst>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trike/>
      <vertAlign val="superscript"/>
      <sz val="9"/>
      <name val="Arial"/>
      <family val="2"/>
    </font>
    <font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47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wrapText="1"/>
    </xf>
    <xf numFmtId="165" fontId="0" fillId="2" borderId="0" xfId="0" applyNumberFormat="1" applyFill="1"/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3" fillId="0" borderId="0" xfId="1" applyAlignment="1" applyProtection="1">
      <alignment horizontal="left"/>
    </xf>
    <xf numFmtId="0" fontId="3" fillId="0" borderId="0" xfId="1" applyBorder="1" applyAlignment="1" applyProtection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12" fillId="3" borderId="2" xfId="0" applyFont="1" applyFill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2" fontId="0" fillId="2" borderId="0" xfId="0" applyNumberFormat="1" applyFill="1"/>
    <xf numFmtId="0" fontId="10" fillId="0" borderId="0" xfId="0" applyFont="1" applyAlignment="1">
      <alignment horizontal="right" vertical="center" wrapText="1"/>
    </xf>
    <xf numFmtId="16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3" fillId="4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0" fontId="13" fillId="7" borderId="1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13" fillId="10" borderId="1" xfId="0" applyFont="1" applyFill="1" applyBorder="1" applyAlignment="1">
      <alignment horizontal="right" vertical="center" wrapText="1"/>
    </xf>
    <xf numFmtId="0" fontId="0" fillId="0" borderId="1" xfId="0" applyBorder="1"/>
    <xf numFmtId="2" fontId="13" fillId="4" borderId="1" xfId="0" applyNumberFormat="1" applyFont="1" applyFill="1" applyBorder="1"/>
    <xf numFmtId="2" fontId="13" fillId="7" borderId="1" xfId="0" applyNumberFormat="1" applyFont="1" applyFill="1" applyBorder="1"/>
    <xf numFmtId="2" fontId="13" fillId="9" borderId="1" xfId="0" applyNumberFormat="1" applyFont="1" applyFill="1" applyBorder="1"/>
    <xf numFmtId="2" fontId="13" fillId="10" borderId="1" xfId="0" applyNumberFormat="1" applyFont="1" applyFill="1" applyBorder="1"/>
    <xf numFmtId="166" fontId="0" fillId="0" borderId="1" xfId="0" applyNumberFormat="1" applyBorder="1"/>
    <xf numFmtId="0" fontId="0" fillId="0" borderId="1" xfId="0" applyBorder="1" applyAlignment="1">
      <alignment vertical="center" wrapText="1"/>
    </xf>
    <xf numFmtId="164" fontId="13" fillId="4" borderId="1" xfId="0" applyNumberFormat="1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2" fontId="0" fillId="6" borderId="1" xfId="0" applyNumberFormat="1" applyFill="1" applyBorder="1" applyAlignment="1">
      <alignment vertical="center"/>
    </xf>
    <xf numFmtId="2" fontId="13" fillId="7" borderId="1" xfId="0" applyNumberFormat="1" applyFont="1" applyFill="1" applyBorder="1" applyAlignment="1">
      <alignment vertical="center"/>
    </xf>
    <xf numFmtId="2" fontId="0" fillId="8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3" fillId="9" borderId="1" xfId="0" applyNumberFormat="1" applyFont="1" applyFill="1" applyBorder="1" applyAlignment="1">
      <alignment vertical="center"/>
    </xf>
    <xf numFmtId="1" fontId="13" fillId="4" borderId="1" xfId="0" applyNumberFormat="1" applyFont="1" applyFill="1" applyBorder="1" applyAlignment="1">
      <alignment vertical="center"/>
    </xf>
    <xf numFmtId="1" fontId="0" fillId="5" borderId="1" xfId="0" applyNumberFormat="1" applyFill="1" applyBorder="1" applyAlignment="1">
      <alignment vertical="center"/>
    </xf>
    <xf numFmtId="1" fontId="0" fillId="6" borderId="1" xfId="0" applyNumberFormat="1" applyFill="1" applyBorder="1" applyAlignment="1">
      <alignment vertical="center"/>
    </xf>
    <xf numFmtId="1" fontId="13" fillId="7" borderId="1" xfId="0" applyNumberFormat="1" applyFont="1" applyFill="1" applyBorder="1" applyAlignment="1">
      <alignment vertical="center"/>
    </xf>
    <xf numFmtId="1" fontId="0" fillId="8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3" fillId="9" borderId="1" xfId="0" applyNumberFormat="1" applyFont="1" applyFill="1" applyBorder="1" applyAlignment="1">
      <alignment vertical="center"/>
    </xf>
    <xf numFmtId="164" fontId="13" fillId="10" borderId="1" xfId="0" applyNumberFormat="1" applyFon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13" fillId="9" borderId="1" xfId="0" applyNumberFormat="1" applyFont="1" applyFill="1" applyBorder="1" applyAlignment="1">
      <alignment vertical="center"/>
    </xf>
    <xf numFmtId="1" fontId="13" fillId="10" borderId="1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right" vertical="center" wrapText="1"/>
    </xf>
    <xf numFmtId="164" fontId="0" fillId="11" borderId="1" xfId="0" applyNumberFormat="1" applyFill="1" applyBorder="1" applyProtection="1">
      <protection locked="0"/>
    </xf>
    <xf numFmtId="1" fontId="4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1" borderId="1" xfId="0" applyFill="1" applyBorder="1"/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wrapText="1" inden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inden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164" fontId="0" fillId="0" borderId="0" xfId="0" applyNumberFormat="1" applyBorder="1"/>
    <xf numFmtId="0" fontId="3" fillId="0" borderId="0" xfId="1" applyBorder="1" applyAlignment="1" applyProtection="1"/>
    <xf numFmtId="2" fontId="8" fillId="4" borderId="0" xfId="0" applyNumberFormat="1" applyFont="1" applyFill="1" applyBorder="1"/>
    <xf numFmtId="2" fontId="8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wrapText="1"/>
    </xf>
    <xf numFmtId="2" fontId="8" fillId="5" borderId="0" xfId="0" applyNumberFormat="1" applyFont="1" applyFill="1" applyBorder="1"/>
    <xf numFmtId="0" fontId="8" fillId="5" borderId="0" xfId="0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wrapText="1"/>
    </xf>
    <xf numFmtId="2" fontId="4" fillId="6" borderId="0" xfId="0" applyNumberFormat="1" applyFont="1" applyFill="1" applyBorder="1"/>
    <xf numFmtId="0" fontId="4" fillId="6" borderId="0" xfId="0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wrapText="1"/>
    </xf>
    <xf numFmtId="2" fontId="8" fillId="7" borderId="0" xfId="0" applyNumberFormat="1" applyFont="1" applyFill="1" applyBorder="1"/>
    <xf numFmtId="0" fontId="8" fillId="7" borderId="0" xfId="0" applyFont="1" applyFill="1" applyBorder="1" applyAlignment="1">
      <alignment horizontal="center"/>
    </xf>
    <xf numFmtId="1" fontId="8" fillId="7" borderId="0" xfId="0" applyNumberFormat="1" applyFont="1" applyFill="1" applyBorder="1" applyAlignment="1">
      <alignment wrapText="1"/>
    </xf>
    <xf numFmtId="2" fontId="8" fillId="8" borderId="0" xfId="0" applyNumberFormat="1" applyFont="1" applyFill="1" applyBorder="1"/>
    <xf numFmtId="0" fontId="8" fillId="8" borderId="0" xfId="0" applyFont="1" applyFill="1" applyBorder="1" applyAlignment="1">
      <alignment horizontal="center"/>
    </xf>
    <xf numFmtId="1" fontId="8" fillId="8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wrapText="1"/>
    </xf>
    <xf numFmtId="2" fontId="8" fillId="9" borderId="0" xfId="0" applyNumberFormat="1" applyFont="1" applyFill="1" applyBorder="1"/>
    <xf numFmtId="0" fontId="8" fillId="9" borderId="0" xfId="0" applyFont="1" applyFill="1" applyBorder="1" applyAlignment="1">
      <alignment horizontal="center"/>
    </xf>
    <xf numFmtId="1" fontId="8" fillId="9" borderId="0" xfId="0" applyNumberFormat="1" applyFont="1" applyFill="1" applyBorder="1" applyAlignment="1">
      <alignment wrapText="1"/>
    </xf>
    <xf numFmtId="2" fontId="8" fillId="10" borderId="0" xfId="0" applyNumberFormat="1" applyFont="1" applyFill="1" applyBorder="1"/>
    <xf numFmtId="2" fontId="8" fillId="10" borderId="0" xfId="0" applyNumberFormat="1" applyFont="1" applyFill="1" applyBorder="1" applyAlignment="1">
      <alignment horizontal="center"/>
    </xf>
    <xf numFmtId="1" fontId="8" fillId="10" borderId="0" xfId="0" applyNumberFormat="1" applyFont="1" applyFill="1" applyBorder="1" applyAlignment="1">
      <alignment wrapText="1"/>
    </xf>
    <xf numFmtId="165" fontId="4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1" borderId="0" xfId="0" applyFill="1"/>
    <xf numFmtId="165" fontId="0" fillId="11" borderId="0" xfId="0" applyNumberFormat="1" applyFill="1"/>
    <xf numFmtId="2" fontId="1" fillId="5" borderId="1" xfId="0" applyNumberFormat="1" applyFont="1" applyFill="1" applyBorder="1"/>
    <xf numFmtId="2" fontId="1" fillId="12" borderId="1" xfId="0" applyNumberFormat="1" applyFont="1" applyFill="1" applyBorder="1"/>
    <xf numFmtId="2" fontId="1" fillId="8" borderId="1" xfId="0" applyNumberFormat="1" applyFont="1" applyFill="1" applyBorder="1"/>
    <xf numFmtId="2" fontId="1" fillId="3" borderId="1" xfId="0" applyNumberFormat="1" applyFont="1" applyFill="1" applyBorder="1"/>
    <xf numFmtId="2" fontId="13" fillId="1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/>
    </xf>
    <xf numFmtId="1" fontId="4" fillId="0" borderId="0" xfId="0" applyNumberFormat="1" applyFont="1" applyFill="1" applyBorder="1"/>
    <xf numFmtId="2" fontId="11" fillId="0" borderId="0" xfId="0" applyNumberFormat="1" applyFont="1" applyBorder="1" applyAlignment="1"/>
    <xf numFmtId="2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164" fontId="11" fillId="0" borderId="0" xfId="0" applyNumberFormat="1" applyFont="1" applyBorder="1" applyAlignment="1"/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0" fillId="0" borderId="0" xfId="0" applyNumberFormat="1" applyFont="1" applyAlignment="1"/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1" fillId="0" borderId="0" xfId="0" applyFont="1"/>
    <xf numFmtId="1" fontId="11" fillId="0" borderId="0" xfId="0" applyNumberFormat="1" applyFont="1"/>
    <xf numFmtId="164" fontId="11" fillId="0" borderId="0" xfId="0" applyNumberFormat="1" applyFont="1"/>
    <xf numFmtId="0" fontId="10" fillId="0" borderId="0" xfId="0" applyFont="1"/>
    <xf numFmtId="1" fontId="10" fillId="0" borderId="0" xfId="0" applyNumberFormat="1" applyFont="1"/>
    <xf numFmtId="164" fontId="10" fillId="0" borderId="0" xfId="0" applyNumberFormat="1" applyFont="1"/>
    <xf numFmtId="2" fontId="11" fillId="0" borderId="0" xfId="0" applyNumberFormat="1" applyFont="1" applyAlignment="1"/>
    <xf numFmtId="166" fontId="4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right" vertical="center"/>
    </xf>
    <xf numFmtId="0" fontId="0" fillId="0" borderId="0" xfId="0" applyAlignment="1"/>
    <xf numFmtId="164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/>
    </xf>
    <xf numFmtId="0" fontId="0" fillId="0" borderId="0" xfId="0" applyAlignment="1"/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164" fontId="10" fillId="0" borderId="0" xfId="0" applyNumberFormat="1" applyFont="1" applyBorder="1" applyAlignment="1"/>
    <xf numFmtId="16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" fontId="1" fillId="11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right"/>
    </xf>
    <xf numFmtId="2" fontId="1" fillId="6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Border="1" applyAlignment="1">
      <alignment horizontal="right" wrapText="1"/>
    </xf>
    <xf numFmtId="2" fontId="0" fillId="0" borderId="0" xfId="0" applyNumberFormat="1" applyAlignment="1">
      <alignment vertical="center"/>
    </xf>
    <xf numFmtId="0" fontId="6" fillId="0" borderId="0" xfId="0" applyFont="1" applyBorder="1"/>
    <xf numFmtId="1" fontId="1" fillId="11" borderId="0" xfId="0" applyNumberFormat="1" applyFont="1" applyFill="1" applyBorder="1" applyAlignment="1" applyProtection="1">
      <alignment horizontal="right" wrapText="1"/>
      <protection locked="0"/>
    </xf>
    <xf numFmtId="165" fontId="1" fillId="11" borderId="0" xfId="0" applyNumberFormat="1" applyFont="1" applyFill="1" applyBorder="1" applyAlignment="1" applyProtection="1">
      <alignment horizontal="right" wrapText="1"/>
      <protection locked="0"/>
    </xf>
    <xf numFmtId="1" fontId="4" fillId="11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Alignment="1"/>
    <xf numFmtId="0" fontId="0" fillId="0" borderId="0" xfId="0" applyBorder="1" applyAlignment="1"/>
    <xf numFmtId="165" fontId="4" fillId="11" borderId="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Alignment="1"/>
    <xf numFmtId="164" fontId="0" fillId="0" borderId="0" xfId="0" applyNumberFormat="1" applyAlignment="1"/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13" borderId="0" xfId="0" applyFill="1"/>
    <xf numFmtId="0" fontId="0" fillId="13" borderId="0" xfId="0" applyFill="1" applyAlignment="1">
      <alignment wrapText="1"/>
    </xf>
    <xf numFmtId="0" fontId="1" fillId="13" borderId="1" xfId="0" applyFont="1" applyFill="1" applyBorder="1" applyAlignment="1">
      <alignment horizontal="right" vertical="center" wrapText="1"/>
    </xf>
    <xf numFmtId="2" fontId="0" fillId="0" borderId="1" xfId="0" applyNumberFormat="1" applyBorder="1"/>
    <xf numFmtId="166" fontId="0" fillId="0" borderId="0" xfId="0" applyNumberFormat="1" applyFill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1" fillId="13" borderId="0" xfId="0" applyFont="1" applyFill="1" applyBorder="1" applyAlignment="1">
      <alignment horizontal="right" indent="1"/>
    </xf>
    <xf numFmtId="0" fontId="4" fillId="13" borderId="0" xfId="0" applyFont="1" applyFill="1"/>
    <xf numFmtId="2" fontId="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/>
    </xf>
    <xf numFmtId="2" fontId="1" fillId="13" borderId="0" xfId="0" applyNumberFormat="1" applyFont="1" applyFill="1" applyBorder="1"/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Border="1" applyAlignment="1"/>
    <xf numFmtId="0" fontId="4" fillId="0" borderId="0" xfId="0" applyFont="1" applyBorder="1"/>
    <xf numFmtId="0" fontId="1" fillId="0" borderId="0" xfId="0" applyFont="1" applyBorder="1"/>
    <xf numFmtId="0" fontId="4" fillId="13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2" fontId="8" fillId="14" borderId="0" xfId="0" applyNumberFormat="1" applyFont="1" applyFill="1" applyBorder="1"/>
    <xf numFmtId="0" fontId="0" fillId="14" borderId="1" xfId="0" applyFill="1" applyBorder="1" applyAlignment="1">
      <alignment horizontal="right" vertical="center" wrapText="1"/>
    </xf>
    <xf numFmtId="2" fontId="13" fillId="14" borderId="1" xfId="0" applyNumberFormat="1" applyFont="1" applyFill="1" applyBorder="1"/>
    <xf numFmtId="2" fontId="19" fillId="14" borderId="1" xfId="0" applyNumberFormat="1" applyFont="1" applyFill="1" applyBorder="1" applyAlignment="1">
      <alignment vertical="center"/>
    </xf>
    <xf numFmtId="164" fontId="19" fillId="14" borderId="1" xfId="0" applyNumberFormat="1" applyFont="1" applyFill="1" applyBorder="1" applyAlignment="1">
      <alignment vertical="center"/>
    </xf>
    <xf numFmtId="1" fontId="19" fillId="14" borderId="1" xfId="0" applyNumberFormat="1" applyFont="1" applyFill="1" applyBorder="1" applyAlignment="1">
      <alignment vertical="center"/>
    </xf>
    <xf numFmtId="0" fontId="8" fillId="14" borderId="0" xfId="0" applyFont="1" applyFill="1" applyBorder="1" applyAlignment="1">
      <alignment horizontal="center"/>
    </xf>
    <xf numFmtId="1" fontId="8" fillId="14" borderId="0" xfId="0" applyNumberFormat="1" applyFont="1" applyFill="1" applyBorder="1" applyAlignment="1">
      <alignment wrapText="1"/>
    </xf>
    <xf numFmtId="2" fontId="19" fillId="14" borderId="0" xfId="0" applyNumberFormat="1" applyFont="1" applyFill="1" applyBorder="1"/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0" fillId="0" borderId="0" xfId="0" applyAlignment="1"/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2" fontId="22" fillId="4" borderId="0" xfId="0" applyNumberFormat="1" applyFont="1" applyFill="1" applyBorder="1"/>
    <xf numFmtId="1" fontId="22" fillId="4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right" wrapText="1" indent="1"/>
    </xf>
    <xf numFmtId="0" fontId="10" fillId="0" borderId="0" xfId="0" applyFont="1" applyAlignment="1">
      <alignment wrapText="1"/>
    </xf>
    <xf numFmtId="0" fontId="0" fillId="0" borderId="3" xfId="0" applyBorder="1" applyAlignment="1"/>
    <xf numFmtId="0" fontId="10" fillId="0" borderId="0" xfId="0" applyFont="1" applyAlignment="1">
      <alignment horizontal="left" wrapText="1"/>
    </xf>
    <xf numFmtId="0" fontId="0" fillId="0" borderId="4" xfId="0" applyBorder="1" applyAlignme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bom.gov.au/climate/data/index.s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bomodei@measuredirrigation.com.au" TargetMode="External"/><Relationship Id="rId1" Type="http://schemas.openxmlformats.org/officeDocument/2006/relationships/hyperlink" Target="http://www.measuredirrigation.com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bom.gov.au/climate/data/index.shtml" TargetMode="External"/><Relationship Id="rId4" Type="http://schemas.openxmlformats.org/officeDocument/2006/relationships/hyperlink" Target="http://www.measuredirrigatio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easuredirrigation.com/" TargetMode="External"/><Relationship Id="rId1" Type="http://schemas.openxmlformats.org/officeDocument/2006/relationships/hyperlink" Target="mailto:bomodei@measuredirrigation.com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asuredirrigation.com/" TargetMode="External"/><Relationship Id="rId2" Type="http://schemas.openxmlformats.org/officeDocument/2006/relationships/hyperlink" Target="mailto:bomodei@measuredirrigation.com.au" TargetMode="External"/><Relationship Id="rId1" Type="http://schemas.openxmlformats.org/officeDocument/2006/relationships/hyperlink" Target="http://www.measuredirrigation.com.au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m.gov.au/climate/data/index.shtml" TargetMode="External"/><Relationship Id="rId2" Type="http://schemas.openxmlformats.org/officeDocument/2006/relationships/hyperlink" Target="http://www.measuredirrigation.com/" TargetMode="External"/><Relationship Id="rId1" Type="http://schemas.openxmlformats.org/officeDocument/2006/relationships/hyperlink" Target="mailto:bomodei@measuredirrigation.com.au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m.gov.au/climate/data/index.shtml" TargetMode="External"/><Relationship Id="rId2" Type="http://schemas.openxmlformats.org/officeDocument/2006/relationships/hyperlink" Target="mailto:bomodei@measuredirrigation.com.au" TargetMode="External"/><Relationship Id="rId1" Type="http://schemas.openxmlformats.org/officeDocument/2006/relationships/hyperlink" Target="http://www.measuredirrigation.com.au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bom.gov.au/climate/data/index.shtml" TargetMode="External"/><Relationship Id="rId4" Type="http://schemas.openxmlformats.org/officeDocument/2006/relationships/hyperlink" Target="http://www.measuredirrigation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opLeftCell="A17" workbookViewId="0">
      <selection activeCell="B25" sqref="A25:XFD25"/>
    </sheetView>
  </sheetViews>
  <sheetFormatPr defaultRowHeight="12.75"/>
  <cols>
    <col min="1" max="1" width="25" style="267" customWidth="1"/>
    <col min="2" max="2" width="11.85546875" style="267" customWidth="1"/>
    <col min="3" max="14" width="8.85546875" customWidth="1"/>
    <col min="15" max="15" width="8.140625" style="15" customWidth="1"/>
    <col min="16" max="16" width="8.85546875" style="5" customWidth="1"/>
    <col min="17" max="17" width="8.85546875" style="4" customWidth="1"/>
    <col min="19" max="19" width="14.28515625" style="11" bestFit="1" customWidth="1"/>
    <col min="20" max="20" width="10.28515625" customWidth="1"/>
  </cols>
  <sheetData>
    <row r="1" spans="1:19" s="21" customFormat="1" ht="23.25" customHeight="1">
      <c r="A1" s="139" t="s">
        <v>1077</v>
      </c>
      <c r="B1" s="139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22"/>
      <c r="P1" s="23"/>
      <c r="Q1" s="24"/>
      <c r="S1" s="140"/>
    </row>
    <row r="2" spans="1:19" s="21" customFormat="1" ht="23.25" customHeight="1">
      <c r="A2" s="139" t="s">
        <v>1083</v>
      </c>
      <c r="B2" s="139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2"/>
      <c r="P2" s="23"/>
      <c r="Q2" s="24"/>
      <c r="S2" s="140"/>
    </row>
    <row r="3" spans="1:19" s="21" customFormat="1" ht="23.25" customHeight="1">
      <c r="A3" s="139" t="s">
        <v>1078</v>
      </c>
      <c r="B3" s="139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22"/>
      <c r="P3" s="23"/>
      <c r="Q3" s="24"/>
      <c r="S3" s="140"/>
    </row>
    <row r="4" spans="1:19" s="260" customFormat="1" ht="37.5" customHeight="1">
      <c r="A4" s="271" t="s">
        <v>1075</v>
      </c>
      <c r="B4" s="271"/>
      <c r="C4" s="202">
        <v>0.109</v>
      </c>
      <c r="H4" s="271"/>
      <c r="I4" s="271"/>
      <c r="J4" s="271"/>
      <c r="K4" s="271"/>
      <c r="O4" s="15"/>
      <c r="P4" s="203"/>
      <c r="Q4" s="204"/>
    </row>
    <row r="5" spans="1:19" s="91" customFormat="1" ht="29.25" customHeight="1">
      <c r="A5" s="265"/>
      <c r="B5" s="265"/>
      <c r="C5" s="28" t="s">
        <v>271</v>
      </c>
      <c r="D5" s="28" t="s">
        <v>272</v>
      </c>
      <c r="E5" s="28" t="s">
        <v>273</v>
      </c>
      <c r="F5" s="28" t="s">
        <v>274</v>
      </c>
      <c r="G5" s="28" t="s">
        <v>275</v>
      </c>
      <c r="H5" s="28" t="s">
        <v>276</v>
      </c>
      <c r="I5" s="28" t="s">
        <v>277</v>
      </c>
      <c r="J5" s="265" t="s">
        <v>306</v>
      </c>
      <c r="K5" s="265" t="s">
        <v>278</v>
      </c>
      <c r="L5" s="90" t="s">
        <v>279</v>
      </c>
      <c r="M5" s="90" t="s">
        <v>280</v>
      </c>
      <c r="N5" s="90" t="s">
        <v>281</v>
      </c>
      <c r="O5" s="90"/>
      <c r="P5" s="90"/>
      <c r="Q5" s="90"/>
      <c r="R5" s="90"/>
    </row>
    <row r="6" spans="1:19" s="12" customFormat="1" ht="41.25" customHeight="1" thickBot="1">
      <c r="A6" s="275" t="s">
        <v>1016</v>
      </c>
      <c r="B6" s="276"/>
      <c r="C6" s="85">
        <v>284.7</v>
      </c>
      <c r="D6" s="85">
        <v>239.8</v>
      </c>
      <c r="E6" s="85">
        <v>203.2</v>
      </c>
      <c r="F6" s="85">
        <v>130.9</v>
      </c>
      <c r="G6" s="85">
        <v>82.4</v>
      </c>
      <c r="H6" s="85">
        <v>57.7</v>
      </c>
      <c r="I6" s="85">
        <v>61.1</v>
      </c>
      <c r="J6" s="85">
        <v>85.2</v>
      </c>
      <c r="K6" s="85">
        <v>120.6</v>
      </c>
      <c r="L6" s="85">
        <v>175</v>
      </c>
      <c r="M6" s="85">
        <v>220.3</v>
      </c>
      <c r="N6" s="85">
        <v>257.10000000000002</v>
      </c>
      <c r="O6" s="211" t="s">
        <v>1019</v>
      </c>
      <c r="P6" s="264"/>
      <c r="Q6" s="264"/>
      <c r="R6" s="264"/>
    </row>
    <row r="7" spans="1:19" s="12" customFormat="1" ht="27.75" customHeight="1" thickBot="1">
      <c r="A7" s="277" t="s">
        <v>1017</v>
      </c>
      <c r="B7" s="278"/>
      <c r="C7" s="41">
        <v>17.5</v>
      </c>
      <c r="D7" s="41">
        <v>19.2</v>
      </c>
      <c r="E7" s="41">
        <v>22.1</v>
      </c>
      <c r="F7" s="41">
        <v>35</v>
      </c>
      <c r="G7" s="41">
        <v>54.1</v>
      </c>
      <c r="H7" s="41">
        <v>56.9</v>
      </c>
      <c r="I7" s="41">
        <v>59.7</v>
      </c>
      <c r="J7" s="41">
        <v>50.5</v>
      </c>
      <c r="K7" s="41">
        <v>45.1</v>
      </c>
      <c r="L7" s="41">
        <v>36.6</v>
      </c>
      <c r="M7" s="41">
        <v>24.8</v>
      </c>
      <c r="N7" s="41">
        <v>23.4</v>
      </c>
      <c r="O7" s="211" t="s">
        <v>1019</v>
      </c>
      <c r="P7" s="264"/>
      <c r="Q7" s="264"/>
      <c r="R7" s="264"/>
    </row>
    <row r="8" spans="1:19" s="14" customFormat="1" ht="18.75" customHeight="1">
      <c r="A8" s="279" t="s">
        <v>1076</v>
      </c>
      <c r="B8" s="280"/>
      <c r="C8" s="88">
        <f>MAX(0,C6-C7)</f>
        <v>267.2</v>
      </c>
      <c r="D8" s="88">
        <f>MAX(0,D6-D7)</f>
        <v>220.60000000000002</v>
      </c>
      <c r="E8" s="88">
        <f t="shared" ref="E8:N8" si="0">MAX(0,E6-E7)</f>
        <v>181.1</v>
      </c>
      <c r="F8" s="88">
        <f t="shared" si="0"/>
        <v>95.9</v>
      </c>
      <c r="G8" s="88">
        <f t="shared" si="0"/>
        <v>28.300000000000004</v>
      </c>
      <c r="H8" s="88">
        <f t="shared" si="0"/>
        <v>0.80000000000000426</v>
      </c>
      <c r="I8" s="88">
        <f t="shared" si="0"/>
        <v>1.3999999999999986</v>
      </c>
      <c r="J8" s="88">
        <f t="shared" si="0"/>
        <v>34.700000000000003</v>
      </c>
      <c r="K8" s="88">
        <f t="shared" si="0"/>
        <v>75.5</v>
      </c>
      <c r="L8" s="88">
        <f t="shared" si="0"/>
        <v>138.4</v>
      </c>
      <c r="M8" s="88">
        <f t="shared" si="0"/>
        <v>195.5</v>
      </c>
      <c r="N8" s="88">
        <f t="shared" si="0"/>
        <v>233.70000000000002</v>
      </c>
      <c r="O8" s="264"/>
      <c r="P8" s="264"/>
      <c r="Q8" s="264"/>
      <c r="R8" s="264"/>
    </row>
    <row r="9" spans="1:19" s="14" customFormat="1" ht="18" hidden="1" customHeight="1">
      <c r="A9" s="272" t="s">
        <v>282</v>
      </c>
      <c r="B9" s="273"/>
      <c r="C9" s="264">
        <v>31</v>
      </c>
      <c r="D9" s="27">
        <v>28</v>
      </c>
      <c r="E9" s="27">
        <v>31</v>
      </c>
      <c r="F9" s="27">
        <v>30</v>
      </c>
      <c r="G9" s="27">
        <v>31</v>
      </c>
      <c r="H9" s="27">
        <v>30</v>
      </c>
      <c r="I9" s="27">
        <v>31</v>
      </c>
      <c r="J9" s="264">
        <v>31</v>
      </c>
      <c r="K9" s="266">
        <v>30</v>
      </c>
      <c r="L9" s="264">
        <v>31</v>
      </c>
      <c r="M9" s="264">
        <v>31</v>
      </c>
      <c r="N9" s="264">
        <v>31</v>
      </c>
      <c r="O9" s="264"/>
      <c r="P9" s="264"/>
      <c r="Q9" s="264"/>
      <c r="R9" s="264"/>
    </row>
    <row r="10" spans="1:19" s="14" customFormat="1" ht="23.25" customHeight="1">
      <c r="A10" s="137" t="s">
        <v>1018</v>
      </c>
      <c r="B10" s="174"/>
      <c r="C10" s="174"/>
      <c r="D10" s="174"/>
      <c r="E10" s="174"/>
      <c r="F10" s="172"/>
      <c r="G10" s="172"/>
      <c r="H10" s="38" t="s">
        <v>159</v>
      </c>
      <c r="I10" s="174"/>
      <c r="J10" s="174"/>
      <c r="K10" s="174"/>
      <c r="L10" s="211"/>
    </row>
    <row r="11" spans="1:19" s="264" customFormat="1" ht="54" customHeight="1">
      <c r="A11" s="94"/>
      <c r="B11" s="261"/>
      <c r="C11" s="261" t="s">
        <v>285</v>
      </c>
      <c r="D11" s="261" t="s">
        <v>286</v>
      </c>
      <c r="E11" s="261" t="s">
        <v>287</v>
      </c>
      <c r="F11" s="261" t="s">
        <v>288</v>
      </c>
      <c r="G11" s="261" t="s">
        <v>289</v>
      </c>
      <c r="H11" s="261" t="s">
        <v>290</v>
      </c>
      <c r="I11" s="261" t="s">
        <v>291</v>
      </c>
      <c r="J11" s="261" t="s">
        <v>292</v>
      </c>
      <c r="K11" s="261" t="s">
        <v>293</v>
      </c>
      <c r="L11" s="261" t="s">
        <v>294</v>
      </c>
      <c r="M11" s="261" t="s">
        <v>295</v>
      </c>
      <c r="N11" s="261" t="s">
        <v>296</v>
      </c>
      <c r="O11" s="97" t="s">
        <v>284</v>
      </c>
      <c r="P11" s="98" t="s">
        <v>283</v>
      </c>
    </row>
    <row r="12" spans="1:19" s="12" customFormat="1" ht="20.25" customHeight="1">
      <c r="A12" s="274" t="s">
        <v>1079</v>
      </c>
      <c r="B12" s="274"/>
      <c r="C12" s="268">
        <f t="shared" ref="C12:N12" si="1">7*$C$4*C$8/C$9</f>
        <v>6.5765677419354835</v>
      </c>
      <c r="D12" s="268">
        <f t="shared" si="1"/>
        <v>6.0113500000000011</v>
      </c>
      <c r="E12" s="268">
        <f t="shared" si="1"/>
        <v>4.4573967741935476</v>
      </c>
      <c r="F12" s="268">
        <f t="shared" si="1"/>
        <v>2.4390566666666667</v>
      </c>
      <c r="G12" s="268">
        <f t="shared" si="1"/>
        <v>0.69654516129032273</v>
      </c>
      <c r="H12" s="268">
        <f t="shared" si="1"/>
        <v>2.0346666666666777E-2</v>
      </c>
      <c r="I12" s="268">
        <f t="shared" si="1"/>
        <v>3.4458064516128997E-2</v>
      </c>
      <c r="J12" s="268">
        <f t="shared" si="1"/>
        <v>0.85406774193548396</v>
      </c>
      <c r="K12" s="268">
        <f t="shared" si="1"/>
        <v>1.9202166666666669</v>
      </c>
      <c r="L12" s="268">
        <f t="shared" si="1"/>
        <v>3.4064258064516131</v>
      </c>
      <c r="M12" s="268">
        <f t="shared" si="1"/>
        <v>4.8118225806451616</v>
      </c>
      <c r="N12" s="268">
        <f t="shared" si="1"/>
        <v>5.7520354838709684</v>
      </c>
      <c r="O12" s="269">
        <f>(C12*C$9+D12*D$9+E12*E$9+F12*F$9+G12*G$9+H12*H$9+I12*I$9+J12*J$9+K12*K$9+L12*L$9+M12*M$9+N12*N$9)/7</f>
        <v>160.56790000000001</v>
      </c>
      <c r="P12" s="268">
        <f t="shared" ref="P12" si="2">O12/52</f>
        <v>3.0878442307692309</v>
      </c>
    </row>
    <row r="13" spans="1:19" ht="51" hidden="1" customHeight="1">
      <c r="A13" s="262"/>
      <c r="B13" s="262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63"/>
      <c r="P13" s="102"/>
      <c r="Q13" s="103"/>
    </row>
    <row r="16" spans="1:19" s="18" customFormat="1" ht="57" customHeight="1">
      <c r="A16" s="20" t="s">
        <v>895</v>
      </c>
      <c r="P16" s="30"/>
      <c r="Q16" s="31"/>
      <c r="S16" s="32"/>
    </row>
    <row r="17" spans="1:19" s="18" customFormat="1" ht="15.75">
      <c r="A17" s="20"/>
      <c r="P17" s="30"/>
      <c r="Q17" s="31"/>
      <c r="S17" s="32"/>
    </row>
    <row r="18" spans="1:19" s="18" customFormat="1">
      <c r="A18" s="19" t="s">
        <v>896</v>
      </c>
      <c r="P18" s="30"/>
      <c r="Q18" s="31"/>
      <c r="S18" s="32"/>
    </row>
    <row r="19" spans="1:19" s="18" customFormat="1">
      <c r="A19" s="138" t="s">
        <v>1091</v>
      </c>
      <c r="P19" s="30"/>
      <c r="Q19" s="31"/>
      <c r="S19" s="32"/>
    </row>
    <row r="20" spans="1:19" s="18" customFormat="1">
      <c r="A20" s="29" t="s">
        <v>899</v>
      </c>
      <c r="P20" s="30"/>
      <c r="Q20" s="31"/>
      <c r="S20" s="32"/>
    </row>
    <row r="21" spans="1:19" s="18" customFormat="1">
      <c r="A21" s="137" t="s">
        <v>1092</v>
      </c>
      <c r="P21" s="30"/>
      <c r="Q21" s="31"/>
      <c r="S21" s="32"/>
    </row>
    <row r="22" spans="1:19" s="18" customFormat="1">
      <c r="A22" s="29" t="s">
        <v>900</v>
      </c>
      <c r="D22" s="37"/>
      <c r="E22" s="37" t="s">
        <v>901</v>
      </c>
      <c r="F22" s="37"/>
      <c r="P22" s="30"/>
      <c r="Q22" s="31"/>
      <c r="S22" s="32"/>
    </row>
    <row r="23" spans="1:19" s="18" customFormat="1">
      <c r="A23" s="29" t="s">
        <v>902</v>
      </c>
      <c r="P23" s="30"/>
      <c r="Q23" s="31"/>
      <c r="S23" s="32"/>
    </row>
    <row r="24" spans="1:19" s="18" customFormat="1">
      <c r="A24" s="29" t="s">
        <v>903</v>
      </c>
      <c r="P24" s="30"/>
      <c r="Q24" s="31"/>
      <c r="S24" s="32"/>
    </row>
    <row r="25" spans="1:19" s="18" customFormat="1">
      <c r="A25" s="137" t="s">
        <v>1093</v>
      </c>
      <c r="P25" s="30"/>
      <c r="Q25" s="31"/>
      <c r="S25" s="32"/>
    </row>
    <row r="26" spans="1:19" s="18" customFormat="1">
      <c r="A26" s="32"/>
      <c r="P26" s="30"/>
      <c r="Q26" s="31"/>
      <c r="S26" s="32"/>
    </row>
    <row r="27" spans="1:19">
      <c r="A27" s="29" t="s">
        <v>905</v>
      </c>
      <c r="B27"/>
    </row>
    <row r="28" spans="1:19">
      <c r="A28" s="29"/>
      <c r="B28"/>
    </row>
    <row r="29" spans="1:19" ht="18" customHeight="1">
      <c r="A29" s="19" t="s">
        <v>920</v>
      </c>
      <c r="B29" s="19"/>
      <c r="C29" s="17"/>
      <c r="D29" s="17"/>
      <c r="E29" s="104" t="s">
        <v>921</v>
      </c>
      <c r="F29" s="17"/>
      <c r="G29" s="17"/>
      <c r="H29" s="17"/>
      <c r="I29" s="17"/>
      <c r="J29" s="17"/>
      <c r="K29" s="17"/>
      <c r="L29" s="17"/>
      <c r="M29" s="17"/>
      <c r="N29" s="17"/>
      <c r="O29" s="263"/>
      <c r="P29" s="102"/>
      <c r="Q29" s="103"/>
    </row>
    <row r="30" spans="1:19" ht="18" customHeight="1">
      <c r="A30" s="19"/>
      <c r="B30" s="19"/>
      <c r="C30" s="17"/>
      <c r="D30" s="17"/>
      <c r="E30" s="104"/>
      <c r="F30" s="17"/>
      <c r="G30" s="17"/>
      <c r="H30" s="17"/>
      <c r="I30" s="17"/>
      <c r="J30" s="17"/>
      <c r="K30" s="17"/>
      <c r="L30" s="17"/>
      <c r="M30" s="17"/>
      <c r="N30" s="17"/>
      <c r="O30" s="263"/>
      <c r="P30" s="102"/>
      <c r="Q30" s="103"/>
    </row>
    <row r="31" spans="1:19">
      <c r="A31" s="40" t="s">
        <v>907</v>
      </c>
      <c r="B31"/>
    </row>
    <row r="32" spans="1:19">
      <c r="A32" s="29" t="s">
        <v>908</v>
      </c>
      <c r="B32"/>
    </row>
    <row r="33" spans="1:2">
      <c r="A33" s="29" t="s">
        <v>909</v>
      </c>
      <c r="B33"/>
    </row>
    <row r="34" spans="1:2">
      <c r="A34" s="29" t="s">
        <v>910</v>
      </c>
      <c r="B34"/>
    </row>
    <row r="35" spans="1:2">
      <c r="A35" s="37" t="s">
        <v>911</v>
      </c>
      <c r="B35"/>
    </row>
    <row r="36" spans="1:2">
      <c r="A36" s="37" t="s">
        <v>252</v>
      </c>
      <c r="B36"/>
    </row>
    <row r="37" spans="1:2">
      <c r="A37" s="18"/>
      <c r="B37"/>
    </row>
    <row r="38" spans="1:2">
      <c r="A38" s="39"/>
      <c r="B38"/>
    </row>
    <row r="39" spans="1:2">
      <c r="B39"/>
    </row>
    <row r="40" spans="1:2">
      <c r="B40"/>
    </row>
    <row r="41" spans="1:2">
      <c r="B41"/>
    </row>
    <row r="42" spans="1:2">
      <c r="B42"/>
    </row>
    <row r="43" spans="1:2">
      <c r="B43"/>
    </row>
  </sheetData>
  <sheetProtection selectLockedCells="1"/>
  <mergeCells count="7">
    <mergeCell ref="A4:B4"/>
    <mergeCell ref="H4:K4"/>
    <mergeCell ref="A9:B9"/>
    <mergeCell ref="A12:B12"/>
    <mergeCell ref="A6:B6"/>
    <mergeCell ref="A7:B7"/>
    <mergeCell ref="A8:B8"/>
  </mergeCells>
  <hyperlinks>
    <hyperlink ref="E29" r:id="rId1"/>
    <hyperlink ref="A35" r:id="rId2"/>
    <hyperlink ref="E22" r:id="rId3"/>
    <hyperlink ref="A36" r:id="rId4"/>
    <hyperlink ref="H10" r:id="rId5"/>
  </hyperlinks>
  <pageMargins left="0.39370078740157483" right="0.39370078740157483" top="0.39370078740157483" bottom="0.31496062992125984" header="0.51181102362204722" footer="0.51181102362204722"/>
  <pageSetup paperSize="9" scale="82" orientation="landscape" r:id="rId6"/>
  <headerFooter alignWithMargins="0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9"/>
  <sheetViews>
    <sheetView workbookViewId="0">
      <selection activeCell="A8" sqref="A8:XFD10"/>
    </sheetView>
  </sheetViews>
  <sheetFormatPr defaultRowHeight="12.75"/>
  <cols>
    <col min="1" max="1" width="45.85546875" style="7" customWidth="1"/>
    <col min="2" max="2" width="9.42578125" style="7" hidden="1" customWidth="1"/>
    <col min="3" max="3" width="8.85546875" customWidth="1"/>
    <col min="4" max="6" width="8.5703125" customWidth="1"/>
    <col min="7" max="8" width="8.85546875" customWidth="1"/>
    <col min="9" max="9" width="13.85546875" customWidth="1"/>
    <col min="10" max="10" width="8" customWidth="1"/>
    <col min="11" max="14" width="8.85546875" customWidth="1"/>
    <col min="15" max="15" width="8.85546875" style="5" customWidth="1"/>
    <col min="16" max="16" width="8.85546875" style="4" customWidth="1"/>
    <col min="17" max="17" width="10.140625" customWidth="1"/>
    <col min="18" max="18" width="14.28515625" style="11" bestFit="1" customWidth="1"/>
    <col min="19" max="19" width="10.28515625" customWidth="1"/>
  </cols>
  <sheetData>
    <row r="1" spans="1:39" s="21" customFormat="1" ht="28.5" customHeight="1">
      <c r="A1" s="139" t="s">
        <v>1071</v>
      </c>
      <c r="B1" s="139"/>
      <c r="O1" s="23"/>
      <c r="P1" s="24"/>
      <c r="R1" s="192"/>
    </row>
    <row r="2" spans="1:39" s="21" customFormat="1" ht="28.5" customHeight="1">
      <c r="A2" s="139" t="s">
        <v>1031</v>
      </c>
      <c r="B2" s="139"/>
      <c r="O2" s="23"/>
      <c r="P2" s="24"/>
      <c r="R2" s="192"/>
    </row>
    <row r="3" spans="1:39" ht="16.5" hidden="1" customHeight="1">
      <c r="A3" s="285" t="s">
        <v>1004</v>
      </c>
      <c r="B3" s="286"/>
      <c r="C3" s="129">
        <v>1</v>
      </c>
      <c r="D3" s="84"/>
      <c r="E3" s="84"/>
      <c r="F3" s="84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AF3" s="17"/>
    </row>
    <row r="4" spans="1:39" s="21" customFormat="1" ht="16.5" customHeight="1">
      <c r="A4" s="281" t="s">
        <v>249</v>
      </c>
      <c r="B4" s="281"/>
      <c r="C4" s="168">
        <v>0.109</v>
      </c>
      <c r="O4" s="23"/>
      <c r="P4" s="24"/>
    </row>
    <row r="5" spans="1:39" s="21" customFormat="1" ht="16.5" customHeight="1">
      <c r="A5" s="253" t="s">
        <v>1057</v>
      </c>
      <c r="B5" s="253"/>
      <c r="C5" s="129">
        <v>0.3</v>
      </c>
      <c r="O5" s="23"/>
      <c r="P5" s="24"/>
    </row>
    <row r="6" spans="1:39" s="21" customFormat="1" ht="16.5" customHeight="1">
      <c r="A6" s="285" t="s">
        <v>1055</v>
      </c>
      <c r="B6" s="286"/>
      <c r="C6" s="129">
        <v>4</v>
      </c>
      <c r="O6" s="23"/>
      <c r="P6" s="24"/>
    </row>
    <row r="7" spans="1:39" s="21" customFormat="1" ht="16.5" customHeight="1">
      <c r="A7" s="254" t="s">
        <v>1056</v>
      </c>
      <c r="B7" s="255"/>
      <c r="C7" s="129">
        <v>8</v>
      </c>
      <c r="O7" s="23"/>
      <c r="P7" s="24"/>
    </row>
    <row r="8" spans="1:39" s="21" customFormat="1" ht="16.5" hidden="1" customHeight="1">
      <c r="A8" s="285" t="s">
        <v>1003</v>
      </c>
      <c r="B8" s="286"/>
      <c r="C8" s="129">
        <v>1</v>
      </c>
      <c r="O8" s="23"/>
      <c r="P8" s="24"/>
    </row>
    <row r="9" spans="1:39" s="21" customFormat="1" ht="16.5" hidden="1" customHeight="1">
      <c r="A9" s="281" t="s">
        <v>411</v>
      </c>
      <c r="B9" s="281"/>
      <c r="C9" s="129">
        <v>1</v>
      </c>
      <c r="O9" s="23"/>
      <c r="P9" s="24"/>
    </row>
    <row r="10" spans="1:39" s="21" customFormat="1" ht="16.5" hidden="1" customHeight="1">
      <c r="A10" s="281" t="s">
        <v>250</v>
      </c>
      <c r="B10" s="281"/>
      <c r="C10" s="129">
        <v>0.5</v>
      </c>
      <c r="O10" s="23"/>
      <c r="P10" s="24"/>
    </row>
    <row r="11" spans="1:39" s="21" customFormat="1" ht="16.5" customHeight="1">
      <c r="A11" s="253" t="s">
        <v>1005</v>
      </c>
      <c r="B11" s="253"/>
      <c r="C11" s="129">
        <v>1.5</v>
      </c>
      <c r="O11" s="23"/>
      <c r="P11" s="24"/>
    </row>
    <row r="12" spans="1:39" s="21" customFormat="1" ht="16.5" customHeight="1">
      <c r="A12" s="253" t="s">
        <v>1009</v>
      </c>
      <c r="B12" s="253"/>
      <c r="C12" s="86">
        <v>100</v>
      </c>
      <c r="E12" s="173" t="s">
        <v>1015</v>
      </c>
      <c r="O12" s="23"/>
      <c r="P12" s="24"/>
    </row>
    <row r="13" spans="1:39" s="21" customFormat="1" ht="15.75" customHeight="1">
      <c r="A13" s="256" t="s">
        <v>1010</v>
      </c>
      <c r="B13" s="253"/>
      <c r="C13" s="86">
        <v>150</v>
      </c>
      <c r="O13" s="23"/>
      <c r="P13" s="24"/>
    </row>
    <row r="14" spans="1:39" s="21" customFormat="1" ht="15.75" customHeight="1">
      <c r="A14" s="95" t="s">
        <v>1028</v>
      </c>
      <c r="B14" s="178"/>
      <c r="C14" s="184">
        <v>250</v>
      </c>
      <c r="O14" s="23"/>
      <c r="P14" s="24"/>
    </row>
    <row r="15" spans="1:39" s="91" customFormat="1" ht="16.5" customHeight="1">
      <c r="A15" s="95" t="s">
        <v>1029</v>
      </c>
      <c r="B15" s="178"/>
      <c r="C15" s="184">
        <v>31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3"/>
      <c r="P15" s="24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12" customFormat="1">
      <c r="A16" s="95"/>
      <c r="B16" s="178"/>
      <c r="C16" s="9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3"/>
      <c r="P16" s="24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2" customFormat="1" ht="27.75" hidden="1" customHeight="1">
      <c r="A17" s="194" t="s">
        <v>1037</v>
      </c>
      <c r="B17" s="178"/>
      <c r="C17" s="195">
        <f>7*C$4*C$7/C$6*(C$8)*(C$9)^C$10*C$14/C$15</f>
        <v>12.306451612903226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4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12" customFormat="1" ht="38.25" hidden="1">
      <c r="A18" s="146"/>
      <c r="B18" s="150"/>
      <c r="C18" s="211" t="s">
        <v>1035</v>
      </c>
      <c r="D18" s="211" t="s">
        <v>1034</v>
      </c>
      <c r="E18" s="211" t="s">
        <v>1033</v>
      </c>
      <c r="F18" s="211" t="s">
        <v>1066</v>
      </c>
      <c r="G18" s="211" t="s">
        <v>1060</v>
      </c>
      <c r="H18" s="211" t="s">
        <v>1061</v>
      </c>
      <c r="I18" s="211" t="s">
        <v>1062</v>
      </c>
      <c r="J18" s="211" t="s">
        <v>1063</v>
      </c>
      <c r="K18" s="211" t="s">
        <v>1064</v>
      </c>
      <c r="L18" s="211" t="s">
        <v>1065</v>
      </c>
      <c r="M18" s="21"/>
      <c r="N18" s="21"/>
      <c r="O18" s="23"/>
      <c r="P18" s="24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12" customFormat="1" hidden="1">
      <c r="A19" s="208" t="s">
        <v>1032</v>
      </c>
      <c r="B19" s="150"/>
      <c r="C19" s="155">
        <v>1</v>
      </c>
      <c r="D19" s="155">
        <f>'nozzle ratios'!$E$9</f>
        <v>2.077142857142857</v>
      </c>
      <c r="E19" s="155">
        <f>'nozzle ratios'!$E$10</f>
        <v>3.1328571428571426</v>
      </c>
      <c r="F19" s="155">
        <f>'nozzle ratios'!$E$11</f>
        <v>4</v>
      </c>
      <c r="G19" s="155">
        <f>'nozzle ratios'!$E$12</f>
        <v>5.2971428571428572</v>
      </c>
      <c r="H19" s="155">
        <f>'nozzle ratios'!$E$13</f>
        <v>9</v>
      </c>
      <c r="I19" s="209">
        <f>'nozzle ratios'!$E$14</f>
        <v>14.285714285714285</v>
      </c>
      <c r="J19" s="209">
        <f>'nozzle ratios'!$E$15</f>
        <v>17.985714285714284</v>
      </c>
      <c r="K19" s="209">
        <f>'nozzle ratios'!$E$16</f>
        <v>25.171428571428571</v>
      </c>
      <c r="L19" s="209">
        <f>'nozzle ratios'!$E$17</f>
        <v>32.514285714285705</v>
      </c>
      <c r="M19" s="21"/>
      <c r="N19" s="21"/>
      <c r="O19" s="23"/>
      <c r="P19" s="24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4" customFormat="1" ht="15" hidden="1" customHeight="1">
      <c r="A20" s="146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2"/>
      <c r="P20" s="153"/>
      <c r="Q20" s="150"/>
      <c r="R20" s="154"/>
      <c r="S20" s="150"/>
      <c r="T20" s="150"/>
      <c r="U20" s="150"/>
      <c r="V20" s="150"/>
      <c r="W20" s="150"/>
      <c r="X20" s="150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14" customFormat="1" ht="50.25" customHeight="1">
      <c r="A21" s="258" t="s">
        <v>1072</v>
      </c>
      <c r="B21" s="150"/>
      <c r="C21" s="18"/>
      <c r="D21" s="282" t="s">
        <v>1012</v>
      </c>
      <c r="E21" s="283"/>
      <c r="F21" s="283"/>
      <c r="G21" s="18"/>
      <c r="H21" s="282" t="s">
        <v>1011</v>
      </c>
      <c r="I21" s="284"/>
      <c r="J21" s="284"/>
      <c r="K21" s="151"/>
      <c r="L21" s="151"/>
      <c r="M21" s="151"/>
      <c r="N21" s="151"/>
      <c r="O21" s="152"/>
      <c r="P21" s="153"/>
      <c r="Q21" s="150"/>
      <c r="R21" s="154"/>
      <c r="S21" s="150"/>
      <c r="T21" s="150"/>
      <c r="U21" s="150"/>
      <c r="V21" s="150"/>
      <c r="W21" s="150"/>
      <c r="X21" s="150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s="14" customFormat="1">
      <c r="A22" s="180">
        <v>0</v>
      </c>
      <c r="B22" s="154"/>
      <c r="C22" s="40"/>
      <c r="D22" s="158" t="s">
        <v>1006</v>
      </c>
      <c r="E22" s="181">
        <f>$C$12/$C$17</f>
        <v>8.1258191349934474</v>
      </c>
      <c r="F22" s="158"/>
      <c r="G22" s="40"/>
      <c r="H22" s="158" t="s">
        <v>1006</v>
      </c>
      <c r="I22" s="182">
        <f>$C$17*6.6666*0.15/$C$5/$C$13</f>
        <v>0.27347396774193544</v>
      </c>
      <c r="J22" s="158"/>
      <c r="K22" s="158"/>
      <c r="L22" s="158"/>
      <c r="M22" s="158"/>
      <c r="N22" s="158"/>
      <c r="O22" s="159"/>
      <c r="P22" s="160"/>
      <c r="Q22" s="154"/>
      <c r="R22" s="154"/>
      <c r="S22" s="154"/>
      <c r="T22" s="154"/>
      <c r="U22" s="154"/>
      <c r="V22" s="154"/>
      <c r="W22" s="154"/>
      <c r="X22" s="154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1:39" s="14" customFormat="1">
      <c r="A23" s="149">
        <v>0.1</v>
      </c>
      <c r="B23" s="150"/>
      <c r="C23" s="18"/>
      <c r="D23" s="151"/>
      <c r="E23" s="171">
        <f>$E$22/SQRT(($C$11+A23)/$C$11)</f>
        <v>7.867790546030796</v>
      </c>
      <c r="F23" s="151"/>
      <c r="G23" s="18"/>
      <c r="H23" s="151"/>
      <c r="I23" s="183">
        <f>$I$22*SQRT(($C$11+A23)/$C$11)</f>
        <v>0.2824426993828747</v>
      </c>
      <c r="J23" s="151"/>
      <c r="K23" s="151"/>
      <c r="L23" s="151"/>
      <c r="M23" s="151"/>
      <c r="N23" s="151"/>
      <c r="O23" s="152"/>
      <c r="P23" s="153"/>
      <c r="Q23" s="150"/>
      <c r="R23" s="154"/>
      <c r="S23" s="150"/>
      <c r="T23" s="150"/>
      <c r="U23" s="150"/>
      <c r="V23" s="150"/>
      <c r="W23" s="150"/>
      <c r="X23" s="150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s="14" customFormat="1">
      <c r="A24" s="149">
        <v>0.2</v>
      </c>
      <c r="B24" s="150"/>
      <c r="C24" s="18"/>
      <c r="D24" s="151"/>
      <c r="E24" s="171">
        <f t="shared" ref="E24:E72" si="0">$E$22/SQRT(($C$11+A24)/$C$11)</f>
        <v>7.6328779909461213</v>
      </c>
      <c r="F24" s="151"/>
      <c r="G24" s="18"/>
      <c r="H24" s="151"/>
      <c r="I24" s="183">
        <f t="shared" ref="I24:I72" si="1">$I$22*SQRT(($C$11+A24)/$C$11)</f>
        <v>0.29113527068504219</v>
      </c>
      <c r="J24" s="151"/>
      <c r="K24" s="151"/>
      <c r="L24" s="151"/>
      <c r="M24" s="151"/>
      <c r="N24" s="151"/>
      <c r="O24" s="152"/>
      <c r="P24" s="153"/>
      <c r="Q24" s="150"/>
      <c r="R24" s="154"/>
      <c r="S24" s="150"/>
      <c r="T24" s="150"/>
      <c r="U24" s="150"/>
      <c r="V24" s="150"/>
      <c r="W24" s="150"/>
      <c r="X24" s="150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s="14" customFormat="1">
      <c r="A25" s="156">
        <v>0.3</v>
      </c>
      <c r="B25" s="150"/>
      <c r="C25" s="18"/>
      <c r="D25" s="151"/>
      <c r="E25" s="171">
        <f t="shared" si="0"/>
        <v>7.4178240640717137</v>
      </c>
      <c r="F25" s="151"/>
      <c r="G25" s="18"/>
      <c r="H25" s="151"/>
      <c r="I25" s="183">
        <f t="shared" si="1"/>
        <v>0.29957572204539634</v>
      </c>
      <c r="J25" s="151"/>
      <c r="K25" s="151"/>
      <c r="L25" s="151"/>
      <c r="M25" s="151"/>
      <c r="N25" s="151"/>
      <c r="O25" s="152"/>
      <c r="P25" s="153"/>
      <c r="Q25" s="150"/>
      <c r="R25" s="154"/>
      <c r="S25" s="150"/>
      <c r="T25" s="150"/>
      <c r="U25" s="150"/>
      <c r="V25" s="150"/>
      <c r="W25" s="150"/>
      <c r="X25" s="150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s="14" customFormat="1">
      <c r="A26" s="156">
        <v>0.4</v>
      </c>
      <c r="B26" s="150"/>
      <c r="C26" s="18"/>
      <c r="D26" s="151"/>
      <c r="E26" s="171">
        <f t="shared" si="0"/>
        <v>7.2199797682300906</v>
      </c>
      <c r="F26" s="151"/>
      <c r="G26" s="18"/>
      <c r="H26" s="151"/>
      <c r="I26" s="183">
        <f t="shared" si="1"/>
        <v>0.3077847959876972</v>
      </c>
      <c r="J26" s="151"/>
      <c r="K26" s="151"/>
      <c r="L26" s="151"/>
      <c r="M26" s="151"/>
      <c r="N26" s="151"/>
      <c r="O26" s="152"/>
      <c r="P26" s="153"/>
      <c r="Q26" s="150"/>
      <c r="R26" s="154"/>
      <c r="S26" s="150"/>
      <c r="T26" s="150"/>
      <c r="U26" s="150"/>
      <c r="V26" s="150"/>
      <c r="W26" s="150"/>
      <c r="X26" s="150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s="179" customFormat="1">
      <c r="A27" s="157">
        <v>0.5</v>
      </c>
      <c r="B27" s="154"/>
      <c r="C27" s="40"/>
      <c r="D27" s="158"/>
      <c r="E27" s="181">
        <f t="shared" si="0"/>
        <v>7.037165797462019</v>
      </c>
      <c r="F27" s="158"/>
      <c r="G27" s="40"/>
      <c r="H27" s="158"/>
      <c r="I27" s="182">
        <f t="shared" si="1"/>
        <v>0.31578053778432291</v>
      </c>
      <c r="J27" s="158"/>
      <c r="K27" s="158"/>
      <c r="L27" s="158"/>
      <c r="M27" s="158"/>
      <c r="N27" s="158"/>
      <c r="O27" s="159"/>
      <c r="P27" s="160"/>
      <c r="Q27" s="154"/>
      <c r="R27" s="154"/>
      <c r="S27" s="154"/>
      <c r="T27" s="154"/>
      <c r="U27" s="154"/>
      <c r="V27" s="154"/>
      <c r="W27" s="154"/>
      <c r="X27" s="154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s="12" customFormat="1">
      <c r="A28" s="156">
        <v>0.6</v>
      </c>
      <c r="B28" s="150"/>
      <c r="C28" s="18"/>
      <c r="D28" s="151"/>
      <c r="E28" s="171">
        <f t="shared" si="0"/>
        <v>6.867570615094106</v>
      </c>
      <c r="F28" s="151"/>
      <c r="G28" s="18"/>
      <c r="H28" s="151"/>
      <c r="I28" s="183">
        <f t="shared" si="1"/>
        <v>0.32357876235242017</v>
      </c>
      <c r="J28" s="151"/>
      <c r="K28" s="151"/>
      <c r="L28" s="151"/>
      <c r="M28" s="151"/>
      <c r="N28" s="151"/>
      <c r="O28" s="152"/>
      <c r="P28" s="153"/>
      <c r="Q28" s="150"/>
      <c r="R28" s="154"/>
      <c r="S28" s="150"/>
      <c r="T28" s="150"/>
      <c r="U28" s="150"/>
      <c r="V28" s="150"/>
      <c r="W28" s="150"/>
      <c r="X28" s="150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s="12" customFormat="1">
      <c r="A29" s="156">
        <v>0.7</v>
      </c>
      <c r="B29" s="150"/>
      <c r="C29" s="18"/>
      <c r="D29" s="151"/>
      <c r="E29" s="171">
        <f t="shared" si="0"/>
        <v>6.7096743221986586</v>
      </c>
      <c r="F29" s="151"/>
      <c r="G29" s="18"/>
      <c r="H29" s="151"/>
      <c r="I29" s="183">
        <f t="shared" si="1"/>
        <v>0.33119342210812674</v>
      </c>
      <c r="J29" s="151"/>
      <c r="K29" s="151"/>
      <c r="L29" s="151"/>
      <c r="M29" s="151"/>
      <c r="N29" s="151"/>
      <c r="O29" s="152"/>
      <c r="P29" s="153"/>
      <c r="Q29" s="150"/>
      <c r="R29" s="154"/>
      <c r="S29" s="150"/>
      <c r="T29" s="150"/>
      <c r="U29" s="150"/>
      <c r="V29" s="150"/>
      <c r="W29" s="150"/>
      <c r="X29" s="150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s="12" customFormat="1">
      <c r="A30" s="156">
        <v>0.8</v>
      </c>
      <c r="B30" s="150"/>
      <c r="C30" s="18"/>
      <c r="D30" s="151"/>
      <c r="E30" s="171">
        <f t="shared" si="0"/>
        <v>6.5621909425176144</v>
      </c>
      <c r="F30" s="151"/>
      <c r="G30" s="18"/>
      <c r="H30" s="151"/>
      <c r="I30" s="183">
        <f t="shared" si="1"/>
        <v>0.33863690030748217</v>
      </c>
      <c r="J30" s="151"/>
      <c r="K30" s="151"/>
      <c r="L30" s="151"/>
      <c r="M30" s="151"/>
      <c r="N30" s="151"/>
      <c r="O30" s="152"/>
      <c r="P30" s="153"/>
      <c r="Q30" s="150"/>
      <c r="R30" s="154"/>
      <c r="S30" s="150"/>
      <c r="T30" s="150"/>
      <c r="U30" s="150"/>
      <c r="V30" s="150"/>
      <c r="W30" s="150"/>
      <c r="X30" s="150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s="12" customFormat="1">
      <c r="A31" s="156">
        <v>0.9</v>
      </c>
      <c r="B31" s="150"/>
      <c r="C31" s="18"/>
      <c r="D31" s="151"/>
      <c r="E31" s="171">
        <f t="shared" si="0"/>
        <v>6.4240240802896302</v>
      </c>
      <c r="F31" s="151"/>
      <c r="G31" s="18"/>
      <c r="H31" s="151"/>
      <c r="I31" s="183">
        <f t="shared" si="1"/>
        <v>0.34592024753117218</v>
      </c>
      <c r="J31" s="151"/>
      <c r="K31" s="151"/>
      <c r="L31" s="151"/>
      <c r="M31" s="151"/>
      <c r="N31" s="151"/>
      <c r="O31" s="152"/>
      <c r="P31" s="153"/>
      <c r="Q31" s="150"/>
      <c r="R31" s="154"/>
      <c r="S31" s="150"/>
      <c r="T31" s="150"/>
      <c r="U31" s="150"/>
      <c r="V31" s="150"/>
      <c r="W31" s="150"/>
      <c r="X31" s="150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s="12" customFormat="1">
      <c r="A32" s="157">
        <v>1</v>
      </c>
      <c r="B32" s="154"/>
      <c r="C32" s="40"/>
      <c r="D32" s="158"/>
      <c r="E32" s="181">
        <f t="shared" si="0"/>
        <v>6.2942324368246361</v>
      </c>
      <c r="F32" s="158"/>
      <c r="G32" s="40"/>
      <c r="H32" s="158"/>
      <c r="I32" s="182">
        <f t="shared" si="1"/>
        <v>0.35305337422859345</v>
      </c>
      <c r="J32" s="158"/>
      <c r="K32" s="158"/>
      <c r="L32" s="158"/>
      <c r="M32" s="158"/>
      <c r="N32" s="158"/>
      <c r="O32" s="159"/>
      <c r="P32" s="160"/>
      <c r="Q32" s="154"/>
      <c r="R32" s="154"/>
      <c r="S32" s="154"/>
      <c r="T32" s="154"/>
      <c r="U32" s="154"/>
      <c r="V32" s="154"/>
      <c r="W32" s="154"/>
      <c r="X32" s="154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s="12" customFormat="1">
      <c r="A33" s="156">
        <v>1.1000000000000001</v>
      </c>
      <c r="B33" s="150"/>
      <c r="C33" s="18"/>
      <c r="D33" s="151"/>
      <c r="E33" s="171">
        <f t="shared" si="0"/>
        <v>6.1720026958572083</v>
      </c>
      <c r="F33" s="151"/>
      <c r="G33" s="18"/>
      <c r="H33" s="151"/>
      <c r="I33" s="183">
        <f t="shared" si="1"/>
        <v>0.36004520890627478</v>
      </c>
      <c r="J33" s="151"/>
      <c r="K33" s="151"/>
      <c r="L33" s="151"/>
      <c r="M33" s="151"/>
      <c r="N33" s="151"/>
      <c r="O33" s="152"/>
      <c r="P33" s="153"/>
      <c r="Q33" s="150"/>
      <c r="R33" s="154"/>
      <c r="S33" s="150"/>
      <c r="T33" s="150"/>
      <c r="U33" s="150"/>
      <c r="V33" s="150"/>
      <c r="W33" s="150"/>
      <c r="X33" s="150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s="12" customFormat="1">
      <c r="A34" s="156">
        <v>1.2</v>
      </c>
      <c r="B34" s="161"/>
      <c r="C34"/>
      <c r="D34" s="151"/>
      <c r="E34" s="171">
        <f t="shared" si="0"/>
        <v>6.0566279862379631</v>
      </c>
      <c r="F34" s="151"/>
      <c r="G34"/>
      <c r="H34" s="151"/>
      <c r="I34" s="183">
        <f t="shared" si="1"/>
        <v>0.36690382916853137</v>
      </c>
      <c r="J34" s="151"/>
      <c r="K34" s="151"/>
      <c r="L34" s="151"/>
      <c r="M34" s="151"/>
      <c r="N34" s="151"/>
      <c r="O34" s="162"/>
      <c r="P34" s="163"/>
      <c r="Q34" s="161"/>
      <c r="R34" s="164"/>
      <c r="S34" s="161"/>
      <c r="T34" s="161"/>
      <c r="U34" s="161"/>
      <c r="V34" s="161"/>
      <c r="W34" s="161"/>
      <c r="X34" s="161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12" customFormat="1">
      <c r="A35" s="156">
        <v>1.3</v>
      </c>
      <c r="B35" s="161"/>
      <c r="C35"/>
      <c r="D35" s="151"/>
      <c r="E35" s="171">
        <f t="shared" si="0"/>
        <v>5.9474906149550195</v>
      </c>
      <c r="F35" s="151"/>
      <c r="G35"/>
      <c r="H35" s="151"/>
      <c r="I35" s="183">
        <f t="shared" si="1"/>
        <v>0.37363657109643145</v>
      </c>
      <c r="J35" s="151"/>
      <c r="K35" s="151"/>
      <c r="L35" s="151"/>
      <c r="M35" s="151"/>
      <c r="N35" s="151"/>
      <c r="O35" s="162"/>
      <c r="P35" s="163"/>
      <c r="Q35" s="161"/>
      <c r="R35" s="164"/>
      <c r="S35" s="161"/>
      <c r="T35" s="161"/>
      <c r="U35" s="161"/>
      <c r="V35" s="161"/>
      <c r="W35" s="161"/>
      <c r="X35" s="16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12" customFormat="1">
      <c r="A36" s="156">
        <v>1.4</v>
      </c>
      <c r="B36" s="161"/>
      <c r="C36"/>
      <c r="D36" s="151"/>
      <c r="E36" s="171">
        <f t="shared" si="0"/>
        <v>5.8440481046055996</v>
      </c>
      <c r="F36" s="151"/>
      <c r="G36"/>
      <c r="H36" s="151"/>
      <c r="I36" s="183">
        <f t="shared" si="1"/>
        <v>0.38025012118718182</v>
      </c>
      <c r="J36" s="151"/>
      <c r="K36" s="151"/>
      <c r="L36" s="151"/>
      <c r="M36" s="151"/>
      <c r="N36" s="151"/>
      <c r="O36" s="162"/>
      <c r="P36" s="163"/>
      <c r="Q36" s="161"/>
      <c r="R36" s="164"/>
      <c r="S36" s="161"/>
      <c r="T36" s="161"/>
      <c r="U36" s="161"/>
      <c r="V36" s="161"/>
      <c r="W36" s="161"/>
      <c r="X36" s="16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>
      <c r="A37" s="157">
        <v>1.5</v>
      </c>
      <c r="B37" s="164"/>
      <c r="C37" s="10"/>
      <c r="D37" s="158"/>
      <c r="E37" s="181">
        <f t="shared" si="0"/>
        <v>5.7458218130492718</v>
      </c>
      <c r="F37" s="158"/>
      <c r="G37" s="10"/>
      <c r="H37" s="158"/>
      <c r="I37" s="182">
        <f t="shared" si="1"/>
        <v>0.38675059413662743</v>
      </c>
      <c r="J37" s="158"/>
      <c r="K37" s="158"/>
      <c r="L37" s="158"/>
      <c r="M37" s="158"/>
      <c r="N37" s="158"/>
      <c r="O37" s="165"/>
      <c r="P37" s="166"/>
      <c r="Q37" s="164"/>
      <c r="R37" s="164"/>
      <c r="S37" s="164"/>
      <c r="T37" s="164"/>
      <c r="U37" s="164"/>
      <c r="V37" s="164"/>
      <c r="W37" s="164"/>
      <c r="X37" s="164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>
      <c r="A38" s="156">
        <v>1.6</v>
      </c>
      <c r="B38" s="161"/>
      <c r="D38" s="151"/>
      <c r="E38" s="171">
        <f t="shared" si="0"/>
        <v>5.6523875892130597</v>
      </c>
      <c r="F38" s="151"/>
      <c r="H38" s="151"/>
      <c r="I38" s="183">
        <f t="shared" si="1"/>
        <v>0.39314359904137081</v>
      </c>
      <c r="J38" s="151"/>
      <c r="K38" s="151"/>
      <c r="L38" s="151"/>
      <c r="M38" s="151"/>
      <c r="N38" s="151"/>
      <c r="O38" s="162"/>
      <c r="P38" s="163"/>
      <c r="Q38" s="161"/>
      <c r="R38" s="164"/>
      <c r="S38" s="161"/>
      <c r="T38" s="161"/>
      <c r="U38" s="161"/>
      <c r="V38" s="161"/>
      <c r="W38" s="161"/>
      <c r="X38" s="161"/>
    </row>
    <row r="39" spans="1:39">
      <c r="A39" s="156">
        <v>1.7</v>
      </c>
      <c r="B39" s="161"/>
      <c r="D39" s="151"/>
      <c r="E39" s="171">
        <f t="shared" si="0"/>
        <v>5.5633680480537846</v>
      </c>
      <c r="F39" s="151"/>
      <c r="H39" s="151"/>
      <c r="I39" s="183">
        <f t="shared" si="1"/>
        <v>0.39943429606052844</v>
      </c>
      <c r="J39" s="151"/>
      <c r="K39" s="151"/>
      <c r="L39" s="151"/>
      <c r="M39" s="151"/>
      <c r="N39" s="151"/>
      <c r="O39" s="162"/>
      <c r="P39" s="163"/>
      <c r="Q39" s="161"/>
      <c r="R39" s="164"/>
      <c r="S39" s="161"/>
      <c r="T39" s="161"/>
      <c r="U39" s="161"/>
      <c r="V39" s="161"/>
      <c r="W39" s="161"/>
      <c r="X39" s="161"/>
    </row>
    <row r="40" spans="1:39">
      <c r="A40" s="156">
        <v>1.8</v>
      </c>
      <c r="B40" s="161"/>
      <c r="D40" s="151"/>
      <c r="E40" s="171">
        <f t="shared" si="0"/>
        <v>5.4784261432137633</v>
      </c>
      <c r="F40" s="151"/>
      <c r="H40" s="151"/>
      <c r="I40" s="183">
        <f t="shared" si="1"/>
        <v>0.40562744516555793</v>
      </c>
      <c r="J40" s="151"/>
      <c r="K40" s="151"/>
      <c r="L40" s="151"/>
      <c r="M40" s="151"/>
      <c r="N40" s="151"/>
      <c r="O40" s="162"/>
      <c r="P40" s="163"/>
      <c r="Q40" s="161"/>
      <c r="R40" s="164"/>
      <c r="S40" s="161"/>
      <c r="T40" s="161"/>
      <c r="U40" s="161"/>
      <c r="V40" s="161"/>
      <c r="W40" s="161"/>
      <c r="X40" s="161"/>
    </row>
    <row r="41" spans="1:39">
      <c r="A41" s="156">
        <v>1.9</v>
      </c>
      <c r="B41" s="161"/>
      <c r="D41" s="151"/>
      <c r="E41" s="171">
        <f t="shared" si="0"/>
        <v>5.3972597873675534</v>
      </c>
      <c r="F41" s="151"/>
      <c r="H41" s="151"/>
      <c r="I41" s="183">
        <f t="shared" si="1"/>
        <v>0.41172744828794877</v>
      </c>
      <c r="J41" s="151"/>
      <c r="K41" s="151"/>
      <c r="L41" s="151"/>
      <c r="M41" s="151"/>
      <c r="N41" s="151"/>
      <c r="O41" s="162"/>
      <c r="P41" s="163"/>
      <c r="Q41" s="161"/>
      <c r="R41" s="164"/>
      <c r="S41" s="161"/>
      <c r="T41" s="161"/>
      <c r="U41" s="161"/>
      <c r="V41" s="161"/>
      <c r="W41" s="161"/>
      <c r="X41" s="161"/>
    </row>
    <row r="42" spans="1:39">
      <c r="A42" s="157">
        <v>2</v>
      </c>
      <c r="B42" s="164"/>
      <c r="C42" s="10"/>
      <c r="D42" s="158"/>
      <c r="E42" s="181">
        <f t="shared" si="0"/>
        <v>5.3195973242325794</v>
      </c>
      <c r="F42" s="158"/>
      <c r="G42" s="10"/>
      <c r="H42" s="158"/>
      <c r="I42" s="182">
        <f t="shared" si="1"/>
        <v>0.41773838592577694</v>
      </c>
      <c r="J42" s="158"/>
      <c r="K42" s="158"/>
      <c r="L42" s="158"/>
      <c r="M42" s="158"/>
      <c r="N42" s="158"/>
      <c r="O42" s="165"/>
      <c r="P42" s="166"/>
      <c r="Q42" s="164"/>
      <c r="R42" s="164"/>
      <c r="S42" s="164"/>
      <c r="T42" s="164"/>
      <c r="U42" s="164"/>
      <c r="V42" s="164"/>
      <c r="W42" s="164"/>
      <c r="X42" s="164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>
      <c r="A43" s="156">
        <v>2.1</v>
      </c>
      <c r="B43" s="161"/>
      <c r="D43" s="151"/>
      <c r="E43" s="171">
        <f t="shared" si="0"/>
        <v>5.2451936973538631</v>
      </c>
      <c r="F43" s="151"/>
      <c r="H43" s="151"/>
      <c r="I43" s="183">
        <f t="shared" si="1"/>
        <v>0.42366404907431215</v>
      </c>
      <c r="J43" s="151"/>
      <c r="K43" s="151"/>
      <c r="L43" s="151"/>
      <c r="M43" s="151"/>
      <c r="N43" s="151"/>
      <c r="O43" s="162"/>
      <c r="P43" s="163"/>
      <c r="Q43" s="161"/>
      <c r="R43" s="164"/>
      <c r="S43" s="161"/>
      <c r="T43" s="161"/>
      <c r="U43" s="161"/>
      <c r="V43" s="161"/>
      <c r="W43" s="161"/>
      <c r="X43" s="161"/>
    </row>
    <row r="44" spans="1:39">
      <c r="A44" s="156">
        <v>2.2000000000000002</v>
      </c>
      <c r="B44" s="161"/>
      <c r="D44" s="151"/>
      <c r="E44" s="171">
        <f t="shared" si="0"/>
        <v>5.1738271923925065</v>
      </c>
      <c r="F44" s="151"/>
      <c r="H44" s="151"/>
      <c r="I44" s="183">
        <f t="shared" si="1"/>
        <v>0.42950796719060869</v>
      </c>
      <c r="J44" s="151"/>
      <c r="K44" s="151"/>
      <c r="L44" s="151"/>
      <c r="M44" s="151"/>
      <c r="N44" s="151"/>
      <c r="O44" s="162"/>
      <c r="P44" s="163"/>
      <c r="Q44" s="161"/>
      <c r="R44" s="164"/>
      <c r="S44" s="161"/>
      <c r="T44" s="161"/>
      <c r="U44" s="161"/>
      <c r="V44" s="161"/>
      <c r="W44" s="161"/>
      <c r="X44" s="161"/>
    </row>
    <row r="45" spans="1:39">
      <c r="A45" s="156">
        <v>2.2999999999999998</v>
      </c>
      <c r="B45" s="161"/>
      <c r="D45" s="151"/>
      <c r="E45" s="171">
        <f t="shared" si="0"/>
        <v>5.1052966541451745</v>
      </c>
      <c r="F45" s="151"/>
      <c r="H45" s="151"/>
      <c r="I45" s="183">
        <f t="shared" si="1"/>
        <v>0.43527343277803754</v>
      </c>
      <c r="J45" s="151"/>
      <c r="K45" s="151"/>
      <c r="L45" s="151"/>
      <c r="M45" s="151"/>
      <c r="N45" s="151"/>
      <c r="O45" s="162"/>
      <c r="P45" s="163"/>
      <c r="Q45" s="161"/>
      <c r="R45" s="164"/>
      <c r="S45" s="161"/>
      <c r="T45" s="161"/>
      <c r="U45" s="161"/>
      <c r="V45" s="161"/>
      <c r="W45" s="161"/>
      <c r="X45" s="161"/>
    </row>
    <row r="46" spans="1:39">
      <c r="A46" s="156">
        <v>2.4</v>
      </c>
      <c r="B46" s="161"/>
      <c r="D46" s="151"/>
      <c r="E46" s="171">
        <f t="shared" si="0"/>
        <v>5.0394190986441183</v>
      </c>
      <c r="F46" s="151"/>
      <c r="H46" s="151"/>
      <c r="I46" s="183">
        <f t="shared" si="1"/>
        <v>0.44096352307707337</v>
      </c>
      <c r="J46" s="151"/>
      <c r="K46" s="151"/>
      <c r="L46" s="151"/>
      <c r="M46" s="151"/>
      <c r="N46" s="151"/>
      <c r="O46" s="162"/>
      <c r="P46" s="163"/>
      <c r="Q46" s="161"/>
      <c r="R46" s="164"/>
      <c r="S46" s="161"/>
      <c r="T46" s="161"/>
      <c r="U46" s="161"/>
      <c r="V46" s="161"/>
      <c r="W46" s="161"/>
      <c r="X46" s="161"/>
    </row>
    <row r="47" spans="1:39">
      <c r="A47" s="157">
        <v>2.5</v>
      </c>
      <c r="B47" s="164"/>
      <c r="C47" s="10"/>
      <c r="D47" s="158"/>
      <c r="E47" s="181">
        <f t="shared" si="0"/>
        <v>4.9760276557194318</v>
      </c>
      <c r="F47" s="158"/>
      <c r="G47" s="10"/>
      <c r="H47" s="158"/>
      <c r="I47" s="182">
        <f t="shared" si="1"/>
        <v>0.44658111926805905</v>
      </c>
      <c r="J47" s="158"/>
      <c r="K47" s="158"/>
      <c r="L47" s="158"/>
      <c r="M47" s="158"/>
      <c r="N47" s="158"/>
      <c r="O47" s="165"/>
      <c r="P47" s="166"/>
      <c r="Q47" s="164"/>
      <c r="R47" s="164"/>
      <c r="S47" s="164"/>
      <c r="T47" s="164"/>
      <c r="U47" s="164"/>
      <c r="V47" s="164"/>
      <c r="W47" s="164"/>
      <c r="X47" s="164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s="18" customFormat="1">
      <c r="A48" s="156">
        <v>2.6</v>
      </c>
      <c r="B48" s="161"/>
      <c r="C48"/>
      <c r="D48" s="151"/>
      <c r="E48" s="171">
        <f t="shared" si="0"/>
        <v>4.9149697893009572</v>
      </c>
      <c r="F48" s="151"/>
      <c r="G48"/>
      <c r="H48" s="151"/>
      <c r="I48" s="183">
        <f t="shared" si="1"/>
        <v>0.45212892352611128</v>
      </c>
      <c r="J48" s="151"/>
      <c r="K48" s="151"/>
      <c r="L48" s="151"/>
      <c r="M48" s="151"/>
      <c r="N48" s="151"/>
      <c r="O48" s="162"/>
      <c r="P48" s="163"/>
      <c r="Q48" s="161"/>
      <c r="R48" s="164"/>
      <c r="S48" s="161"/>
      <c r="T48" s="161"/>
      <c r="U48" s="161"/>
      <c r="V48" s="161"/>
      <c r="W48" s="161"/>
      <c r="X48" s="16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18" customFormat="1">
      <c r="A49" s="156">
        <v>2.7</v>
      </c>
      <c r="B49" s="161"/>
      <c r="C49"/>
      <c r="D49" s="151"/>
      <c r="E49" s="171">
        <f t="shared" si="0"/>
        <v>4.856105752210512</v>
      </c>
      <c r="F49" s="151"/>
      <c r="G49"/>
      <c r="H49" s="151"/>
      <c r="I49" s="183">
        <f t="shared" si="1"/>
        <v>0.45760947421469328</v>
      </c>
      <c r="J49" s="151"/>
      <c r="K49" s="151"/>
      <c r="L49" s="151"/>
      <c r="M49" s="151"/>
      <c r="N49" s="151"/>
      <c r="O49" s="162"/>
      <c r="P49" s="163"/>
      <c r="Q49" s="161"/>
      <c r="R49" s="164"/>
      <c r="S49" s="161"/>
      <c r="T49" s="161"/>
      <c r="U49" s="161"/>
      <c r="V49" s="161"/>
      <c r="W49" s="161"/>
      <c r="X49" s="161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40" customFormat="1">
      <c r="A50" s="156">
        <v>2.8</v>
      </c>
      <c r="B50" s="161"/>
      <c r="C50"/>
      <c r="D50" s="151"/>
      <c r="E50" s="171">
        <f t="shared" si="0"/>
        <v>4.7993072397843166</v>
      </c>
      <c r="F50" s="151"/>
      <c r="G50"/>
      <c r="H50" s="151"/>
      <c r="I50" s="183">
        <f t="shared" si="1"/>
        <v>0.46302515946027795</v>
      </c>
      <c r="J50" s="151"/>
      <c r="K50" s="151"/>
      <c r="L50" s="151"/>
      <c r="M50" s="151"/>
      <c r="N50" s="151"/>
      <c r="O50" s="162"/>
      <c r="P50" s="163"/>
      <c r="Q50" s="161"/>
      <c r="R50" s="164"/>
      <c r="S50" s="161"/>
      <c r="T50" s="161"/>
      <c r="U50" s="161"/>
      <c r="V50" s="161"/>
      <c r="W50" s="161"/>
      <c r="X50" s="16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18" customFormat="1">
      <c r="A51" s="156">
        <v>2.9</v>
      </c>
      <c r="B51" s="161"/>
      <c r="C51"/>
      <c r="D51" s="151"/>
      <c r="E51" s="171">
        <f t="shared" si="0"/>
        <v>4.7444562127799239</v>
      </c>
      <c r="F51" s="151"/>
      <c r="G51"/>
      <c r="H51" s="151"/>
      <c r="I51" s="183">
        <f t="shared" si="1"/>
        <v>0.46837822931407014</v>
      </c>
      <c r="J51" s="151"/>
      <c r="K51" s="151"/>
      <c r="L51" s="151"/>
      <c r="M51" s="151"/>
      <c r="N51" s="151"/>
      <c r="O51" s="162"/>
      <c r="P51" s="163"/>
      <c r="Q51" s="161"/>
      <c r="R51" s="164"/>
      <c r="S51" s="161"/>
      <c r="T51" s="161"/>
      <c r="U51" s="161"/>
      <c r="V51" s="161"/>
      <c r="W51" s="161"/>
      <c r="X51" s="16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18" customFormat="1">
      <c r="A52" s="157">
        <v>3</v>
      </c>
      <c r="B52" s="164"/>
      <c r="C52" s="10"/>
      <c r="D52" s="158"/>
      <c r="E52" s="181">
        <f t="shared" si="0"/>
        <v>4.691443864974679</v>
      </c>
      <c r="F52" s="158"/>
      <c r="G52" s="10"/>
      <c r="H52" s="158"/>
      <c r="I52" s="182">
        <f t="shared" si="1"/>
        <v>0.47367080667648437</v>
      </c>
      <c r="J52" s="158"/>
      <c r="K52" s="158"/>
      <c r="L52" s="158"/>
      <c r="M52" s="158"/>
      <c r="N52" s="158"/>
      <c r="O52" s="165"/>
      <c r="P52" s="166"/>
      <c r="Q52" s="164"/>
      <c r="R52" s="164"/>
      <c r="S52" s="164"/>
      <c r="T52" s="164"/>
      <c r="U52" s="164"/>
      <c r="V52" s="164"/>
      <c r="W52" s="164"/>
      <c r="X52" s="164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s="18" customFormat="1">
      <c r="A53" s="156">
        <v>3.1</v>
      </c>
      <c r="B53" s="161"/>
      <c r="C53"/>
      <c r="D53" s="151"/>
      <c r="E53" s="171">
        <f t="shared" si="0"/>
        <v>4.6401697148951468</v>
      </c>
      <c r="F53" s="151"/>
      <c r="G53"/>
      <c r="H53" s="151"/>
      <c r="I53" s="183">
        <f t="shared" si="1"/>
        <v>0.47890489713482703</v>
      </c>
      <c r="J53" s="151"/>
      <c r="K53" s="151"/>
      <c r="L53" s="151"/>
      <c r="M53" s="151"/>
      <c r="N53" s="151"/>
      <c r="O53" s="162"/>
      <c r="P53" s="163"/>
      <c r="Q53" s="161"/>
      <c r="R53" s="164"/>
      <c r="S53" s="161"/>
      <c r="T53" s="161"/>
      <c r="U53" s="161"/>
      <c r="V53" s="161"/>
      <c r="W53" s="161"/>
      <c r="X53" s="161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18" customFormat="1">
      <c r="A54" s="156">
        <v>3.2</v>
      </c>
      <c r="B54" s="161"/>
      <c r="C54"/>
      <c r="D54" s="151"/>
      <c r="E54" s="171">
        <f t="shared" si="0"/>
        <v>4.5905408044159879</v>
      </c>
      <c r="F54" s="151"/>
      <c r="G54"/>
      <c r="H54" s="151"/>
      <c r="I54" s="183">
        <f t="shared" si="1"/>
        <v>0.48408239784347362</v>
      </c>
      <c r="J54" s="151"/>
      <c r="K54" s="151"/>
      <c r="L54" s="151"/>
      <c r="M54" s="151"/>
      <c r="N54" s="151"/>
      <c r="O54" s="162"/>
      <c r="P54" s="163"/>
      <c r="Q54" s="161"/>
      <c r="R54" s="164"/>
      <c r="S54" s="161"/>
      <c r="T54" s="161"/>
      <c r="U54" s="161"/>
      <c r="V54" s="161"/>
      <c r="W54" s="161"/>
      <c r="X54" s="16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40" customFormat="1">
      <c r="A55" s="156">
        <v>3.3</v>
      </c>
      <c r="B55" s="161"/>
      <c r="C55"/>
      <c r="D55" s="151"/>
      <c r="E55" s="171">
        <f t="shared" si="0"/>
        <v>4.5424709896784723</v>
      </c>
      <c r="F55" s="151"/>
      <c r="G55"/>
      <c r="H55" s="151"/>
      <c r="I55" s="183">
        <f t="shared" si="1"/>
        <v>0.48920510555804186</v>
      </c>
      <c r="J55" s="151"/>
      <c r="K55" s="151"/>
      <c r="L55" s="151"/>
      <c r="M55" s="151"/>
      <c r="N55" s="151"/>
      <c r="O55" s="162"/>
      <c r="P55" s="163"/>
      <c r="Q55" s="161"/>
      <c r="R55" s="164"/>
      <c r="S55" s="161"/>
      <c r="T55" s="161"/>
      <c r="U55" s="161"/>
      <c r="V55" s="161"/>
      <c r="W55" s="161"/>
      <c r="X55" s="16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18" customFormat="1">
      <c r="A56" s="156">
        <v>3.4</v>
      </c>
      <c r="B56" s="161"/>
      <c r="C56"/>
      <c r="D56" s="151"/>
      <c r="E56" s="171">
        <f t="shared" si="0"/>
        <v>4.4958803120175972</v>
      </c>
      <c r="F56" s="151"/>
      <c r="G56"/>
      <c r="H56" s="151"/>
      <c r="I56" s="183">
        <f t="shared" si="1"/>
        <v>0.49427472392003086</v>
      </c>
      <c r="J56" s="151"/>
      <c r="K56" s="151"/>
      <c r="L56" s="151"/>
      <c r="M56" s="151"/>
      <c r="N56" s="151"/>
      <c r="O56" s="162"/>
      <c r="P56" s="163"/>
      <c r="Q56" s="161"/>
      <c r="R56" s="164"/>
      <c r="S56" s="161"/>
      <c r="T56" s="161"/>
      <c r="U56" s="161"/>
      <c r="V56" s="161"/>
      <c r="W56" s="161"/>
      <c r="X56" s="16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18" customFormat="1">
      <c r="A57" s="157">
        <v>3.5</v>
      </c>
      <c r="B57" s="164"/>
      <c r="C57" s="10"/>
      <c r="D57" s="158"/>
      <c r="E57" s="181">
        <f t="shared" si="0"/>
        <v>4.4506944384430271</v>
      </c>
      <c r="F57" s="158"/>
      <c r="G57" s="10"/>
      <c r="H57" s="158"/>
      <c r="I57" s="182">
        <f t="shared" si="1"/>
        <v>0.49929287007566064</v>
      </c>
      <c r="J57" s="158"/>
      <c r="K57" s="158"/>
      <c r="L57" s="158"/>
      <c r="M57" s="158"/>
      <c r="N57" s="158"/>
      <c r="O57" s="165"/>
      <c r="P57" s="166"/>
      <c r="Q57" s="164"/>
      <c r="R57" s="164"/>
      <c r="S57" s="164"/>
      <c r="T57" s="164"/>
      <c r="U57" s="164"/>
      <c r="V57" s="164"/>
      <c r="W57" s="164"/>
      <c r="X57" s="164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s="18" customFormat="1">
      <c r="A58" s="156">
        <v>3.6</v>
      </c>
      <c r="B58" s="161"/>
      <c r="C58"/>
      <c r="D58" s="151"/>
      <c r="E58" s="171">
        <f t="shared" si="0"/>
        <v>4.4068441627643127</v>
      </c>
      <c r="F58" s="151"/>
      <c r="G58"/>
      <c r="H58" s="151"/>
      <c r="I58" s="183">
        <f t="shared" si="1"/>
        <v>0.50426108070181097</v>
      </c>
      <c r="J58" s="151"/>
      <c r="K58" s="151"/>
      <c r="L58" s="151"/>
      <c r="M58" s="151"/>
      <c r="N58" s="151"/>
      <c r="O58" s="162"/>
      <c r="P58" s="163"/>
      <c r="Q58" s="161"/>
      <c r="R58" s="164"/>
      <c r="S58" s="161"/>
      <c r="T58" s="161"/>
      <c r="U58" s="161"/>
      <c r="V58" s="161"/>
      <c r="W58" s="161"/>
      <c r="X58" s="16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18" customFormat="1">
      <c r="A59" s="156">
        <v>3.7</v>
      </c>
      <c r="B59" s="161"/>
      <c r="C59"/>
      <c r="D59" s="151"/>
      <c r="E59" s="171">
        <f t="shared" si="0"/>
        <v>4.3642649597422842</v>
      </c>
      <c r="F59" s="151"/>
      <c r="G59"/>
      <c r="H59" s="151"/>
      <c r="I59" s="183">
        <f t="shared" si="1"/>
        <v>0.50918081750270805</v>
      </c>
      <c r="J59" s="151"/>
      <c r="K59" s="151"/>
      <c r="L59" s="151"/>
      <c r="M59" s="151"/>
      <c r="N59" s="151"/>
      <c r="O59" s="162"/>
      <c r="P59" s="163"/>
      <c r="Q59" s="161"/>
      <c r="R59" s="164"/>
      <c r="S59" s="161"/>
      <c r="T59" s="161"/>
      <c r="U59" s="161"/>
      <c r="V59" s="161"/>
      <c r="W59" s="161"/>
      <c r="X59" s="16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s="40" customFormat="1">
      <c r="A60" s="156">
        <v>3.8</v>
      </c>
      <c r="B60" s="161"/>
      <c r="C60"/>
      <c r="D60" s="151"/>
      <c r="E60" s="171">
        <f t="shared" si="0"/>
        <v>4.322896585731816</v>
      </c>
      <c r="F60" s="151"/>
      <c r="G60"/>
      <c r="H60" s="151"/>
      <c r="I60" s="183">
        <f t="shared" si="1"/>
        <v>0.51405347223308773</v>
      </c>
      <c r="J60" s="151"/>
      <c r="K60" s="151"/>
      <c r="L60" s="151"/>
      <c r="M60" s="151"/>
      <c r="N60" s="151"/>
      <c r="O60" s="162"/>
      <c r="P60" s="163"/>
      <c r="Q60" s="161"/>
      <c r="R60" s="164"/>
      <c r="S60" s="161"/>
      <c r="T60" s="161"/>
      <c r="U60" s="161"/>
      <c r="V60" s="161"/>
      <c r="W60" s="161"/>
      <c r="X60" s="16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18" customFormat="1">
      <c r="A61" s="156">
        <v>3.9</v>
      </c>
      <c r="B61" s="161"/>
      <c r="C61"/>
      <c r="D61" s="151"/>
      <c r="E61" s="171">
        <f t="shared" si="0"/>
        <v>4.2826827201930877</v>
      </c>
      <c r="F61" s="151"/>
      <c r="G61"/>
      <c r="H61" s="151"/>
      <c r="I61" s="183">
        <f t="shared" si="1"/>
        <v>0.51888037129675824</v>
      </c>
      <c r="J61" s="151"/>
      <c r="K61" s="151"/>
      <c r="L61" s="151"/>
      <c r="M61" s="151"/>
      <c r="N61" s="151"/>
      <c r="O61" s="162"/>
      <c r="P61" s="163"/>
      <c r="Q61" s="161"/>
      <c r="R61" s="164"/>
      <c r="S61" s="161"/>
      <c r="T61" s="161"/>
      <c r="U61" s="161"/>
      <c r="V61" s="161"/>
      <c r="W61" s="161"/>
      <c r="X61" s="1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>
      <c r="A62" s="157">
        <v>4</v>
      </c>
      <c r="B62" s="164"/>
      <c r="C62" s="10"/>
      <c r="D62" s="158"/>
      <c r="E62" s="181">
        <f t="shared" si="0"/>
        <v>4.2435706432188463</v>
      </c>
      <c r="F62" s="158"/>
      <c r="G62" s="10"/>
      <c r="H62" s="158"/>
      <c r="I62" s="182">
        <f t="shared" si="1"/>
        <v>0.52366277996362276</v>
      </c>
      <c r="J62" s="158"/>
      <c r="K62" s="158"/>
      <c r="L62" s="158"/>
      <c r="M62" s="158"/>
      <c r="N62" s="158"/>
      <c r="O62" s="165"/>
      <c r="P62" s="166"/>
      <c r="Q62" s="164"/>
      <c r="R62" s="164"/>
      <c r="S62" s="164"/>
      <c r="T62" s="164"/>
      <c r="U62" s="164"/>
      <c r="V62" s="164"/>
      <c r="W62" s="164"/>
      <c r="X62" s="164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>
      <c r="A63" s="156">
        <v>4.0999999999999996</v>
      </c>
      <c r="B63" s="164"/>
      <c r="C63" s="10"/>
      <c r="D63" s="158"/>
      <c r="E63" s="171">
        <f t="shared" si="0"/>
        <v>4.2055109448780437</v>
      </c>
      <c r="F63" s="158"/>
      <c r="G63" s="10"/>
      <c r="H63" s="158"/>
      <c r="I63" s="183">
        <f t="shared" si="1"/>
        <v>0.52840190624315253</v>
      </c>
      <c r="J63" s="158"/>
      <c r="K63" s="158"/>
      <c r="L63" s="158"/>
      <c r="M63" s="158"/>
      <c r="N63" s="158"/>
      <c r="O63" s="165"/>
      <c r="P63" s="166"/>
      <c r="Q63" s="164"/>
      <c r="R63" s="164"/>
      <c r="S63" s="164"/>
      <c r="T63" s="164"/>
      <c r="U63" s="164"/>
      <c r="V63" s="164"/>
      <c r="W63" s="164"/>
      <c r="X63" s="164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>
      <c r="A64" s="156">
        <v>4.2</v>
      </c>
      <c r="B64" s="164"/>
      <c r="C64" s="10"/>
      <c r="D64" s="158"/>
      <c r="E64" s="171">
        <f t="shared" si="0"/>
        <v>4.1684572627312946</v>
      </c>
      <c r="F64" s="158"/>
      <c r="G64" s="10"/>
      <c r="H64" s="158"/>
      <c r="I64" s="183">
        <f t="shared" si="1"/>
        <v>0.53309890444791308</v>
      </c>
      <c r="J64" s="158"/>
      <c r="K64" s="158"/>
      <c r="L64" s="158"/>
      <c r="M64" s="158"/>
      <c r="N64" s="158"/>
      <c r="O64" s="165"/>
      <c r="P64" s="166"/>
      <c r="Q64" s="164"/>
      <c r="R64" s="164"/>
      <c r="S64" s="164"/>
      <c r="T64" s="164"/>
      <c r="U64" s="164"/>
      <c r="V64" s="164"/>
      <c r="W64" s="164"/>
      <c r="X64" s="164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s="10" customFormat="1">
      <c r="A65" s="156">
        <v>4.3</v>
      </c>
      <c r="B65" s="164"/>
      <c r="D65" s="158"/>
      <c r="E65" s="171">
        <f t="shared" si="0"/>
        <v>4.1323660443470098</v>
      </c>
      <c r="F65" s="158"/>
      <c r="H65" s="158"/>
      <c r="I65" s="183">
        <f t="shared" si="1"/>
        <v>0.53775487847692549</v>
      </c>
      <c r="J65" s="158"/>
      <c r="K65" s="158"/>
      <c r="L65" s="158"/>
      <c r="M65" s="158"/>
      <c r="N65" s="158"/>
      <c r="O65" s="165"/>
      <c r="P65" s="166"/>
      <c r="Q65" s="164"/>
      <c r="R65" s="164"/>
      <c r="S65" s="164"/>
      <c r="T65" s="164"/>
      <c r="U65" s="164"/>
      <c r="V65" s="164"/>
      <c r="W65" s="164"/>
      <c r="X65" s="164"/>
    </row>
    <row r="66" spans="1:39">
      <c r="A66" s="156">
        <v>4.4000000000000004</v>
      </c>
      <c r="B66" s="164"/>
      <c r="C66" s="10"/>
      <c r="D66" s="158"/>
      <c r="E66" s="171">
        <f t="shared" si="0"/>
        <v>4.0971963320518832</v>
      </c>
      <c r="F66" s="158"/>
      <c r="G66" s="10"/>
      <c r="H66" s="158"/>
      <c r="I66" s="183">
        <f t="shared" si="1"/>
        <v>0.54237088484532503</v>
      </c>
      <c r="J66" s="158"/>
      <c r="K66" s="158"/>
      <c r="L66" s="158"/>
      <c r="M66" s="158"/>
      <c r="N66" s="158"/>
      <c r="O66" s="165"/>
      <c r="P66" s="166"/>
      <c r="Q66" s="164"/>
      <c r="R66" s="164"/>
      <c r="S66" s="164"/>
      <c r="T66" s="164"/>
      <c r="U66" s="164"/>
      <c r="V66" s="164"/>
      <c r="W66" s="164"/>
      <c r="X66" s="164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>
      <c r="A67" s="157">
        <v>4.5</v>
      </c>
      <c r="B67" s="164"/>
      <c r="C67" s="10"/>
      <c r="D67" s="158"/>
      <c r="E67" s="181">
        <f t="shared" si="0"/>
        <v>4.0629095674967237</v>
      </c>
      <c r="F67" s="158"/>
      <c r="G67" s="10"/>
      <c r="H67" s="158"/>
      <c r="I67" s="182">
        <f t="shared" si="1"/>
        <v>0.54694793548387088</v>
      </c>
      <c r="J67" s="158"/>
      <c r="K67" s="158"/>
      <c r="L67" s="158"/>
      <c r="M67" s="158"/>
      <c r="N67" s="158"/>
      <c r="O67" s="165"/>
      <c r="P67" s="166"/>
      <c r="Q67" s="164"/>
      <c r="R67" s="164"/>
      <c r="S67" s="164"/>
      <c r="T67" s="164"/>
      <c r="U67" s="164"/>
      <c r="V67" s="164"/>
      <c r="W67" s="164"/>
      <c r="X67" s="164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>
      <c r="A68" s="156">
        <v>4.5999999999999996</v>
      </c>
      <c r="B68" s="164"/>
      <c r="C68" s="10"/>
      <c r="D68" s="158"/>
      <c r="E68" s="171">
        <f t="shared" si="0"/>
        <v>4.0294694139172762</v>
      </c>
      <c r="F68" s="158"/>
      <c r="G68" s="10"/>
      <c r="H68" s="158"/>
      <c r="I68" s="183">
        <f t="shared" si="1"/>
        <v>0.55148700032932452</v>
      </c>
      <c r="J68" s="158"/>
      <c r="K68" s="158"/>
      <c r="L68" s="158"/>
      <c r="M68" s="158"/>
      <c r="N68" s="158"/>
      <c r="O68" s="165"/>
      <c r="P68" s="166"/>
      <c r="Q68" s="164"/>
      <c r="R68" s="164"/>
      <c r="S68" s="164"/>
      <c r="T68" s="164"/>
      <c r="U68" s="164"/>
      <c r="V68" s="164"/>
      <c r="W68" s="164"/>
      <c r="X68" s="164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>
      <c r="A69" s="156">
        <v>4.7</v>
      </c>
      <c r="B69" s="164"/>
      <c r="C69" s="10"/>
      <c r="D69" s="158"/>
      <c r="E69" s="171">
        <f t="shared" si="0"/>
        <v>3.9968415942272362</v>
      </c>
      <c r="F69" s="158"/>
      <c r="G69" s="10"/>
      <c r="H69" s="158"/>
      <c r="I69" s="183">
        <f t="shared" si="1"/>
        <v>0.55598900972447673</v>
      </c>
      <c r="J69" s="158"/>
      <c r="K69" s="158"/>
      <c r="L69" s="158"/>
      <c r="M69" s="158"/>
      <c r="N69" s="158"/>
      <c r="O69" s="165"/>
      <c r="P69" s="166"/>
      <c r="Q69" s="164"/>
      <c r="R69" s="164"/>
      <c r="S69" s="164"/>
      <c r="T69" s="164"/>
      <c r="U69" s="164"/>
      <c r="V69" s="164"/>
      <c r="W69" s="164"/>
      <c r="X69" s="164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s="10" customFormat="1">
      <c r="A70" s="156">
        <v>4.8</v>
      </c>
      <c r="B70" s="164"/>
      <c r="D70" s="158"/>
      <c r="E70" s="171">
        <f t="shared" si="0"/>
        <v>3.9649937433033458</v>
      </c>
      <c r="F70" s="158"/>
      <c r="H70" s="158"/>
      <c r="I70" s="183">
        <f t="shared" si="1"/>
        <v>0.56045485664464723</v>
      </c>
      <c r="J70" s="158"/>
      <c r="K70" s="158"/>
      <c r="L70" s="158"/>
      <c r="M70" s="158"/>
      <c r="N70" s="158"/>
      <c r="O70" s="165"/>
      <c r="P70" s="166"/>
      <c r="Q70" s="164"/>
      <c r="R70" s="164"/>
      <c r="S70" s="164"/>
      <c r="T70" s="164"/>
      <c r="U70" s="164"/>
      <c r="V70" s="164"/>
      <c r="W70" s="164"/>
      <c r="X70" s="164"/>
    </row>
    <row r="71" spans="1:39">
      <c r="A71" s="156">
        <v>4.9000000000000004</v>
      </c>
      <c r="B71" s="164"/>
      <c r="C71" s="10"/>
      <c r="D71" s="158"/>
      <c r="E71" s="171">
        <f t="shared" si="0"/>
        <v>3.933895273015398</v>
      </c>
      <c r="F71" s="158"/>
      <c r="G71" s="10"/>
      <c r="H71" s="158"/>
      <c r="I71" s="183">
        <f t="shared" si="1"/>
        <v>0.56488539876574939</v>
      </c>
      <c r="J71" s="158"/>
      <c r="K71" s="158"/>
      <c r="L71" s="158"/>
      <c r="M71" s="158"/>
      <c r="N71" s="158"/>
      <c r="O71" s="165"/>
      <c r="P71" s="166"/>
      <c r="Q71" s="164"/>
      <c r="R71" s="164"/>
      <c r="S71" s="164"/>
      <c r="T71" s="164"/>
      <c r="U71" s="164"/>
      <c r="V71" s="164"/>
      <c r="W71" s="164"/>
      <c r="X71" s="164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s="10" customFormat="1">
      <c r="A72" s="157">
        <v>5</v>
      </c>
      <c r="B72" s="164"/>
      <c r="D72" s="158"/>
      <c r="E72" s="181">
        <f t="shared" si="0"/>
        <v>3.9035172487216525</v>
      </c>
      <c r="F72" s="158"/>
      <c r="H72" s="158"/>
      <c r="I72" s="182">
        <f t="shared" si="1"/>
        <v>0.56928146038748495</v>
      </c>
      <c r="J72" s="158"/>
      <c r="K72" s="158"/>
      <c r="L72" s="158"/>
      <c r="M72" s="158"/>
      <c r="N72" s="158"/>
      <c r="O72" s="165"/>
      <c r="P72" s="166"/>
      <c r="Q72" s="164"/>
      <c r="R72" s="164"/>
      <c r="S72" s="164"/>
      <c r="T72" s="164"/>
      <c r="U72" s="164"/>
      <c r="V72" s="164"/>
      <c r="W72" s="164"/>
      <c r="X72" s="164"/>
    </row>
    <row r="73" spans="1:39">
      <c r="A73" s="157"/>
      <c r="B73" s="164"/>
      <c r="C73" s="158"/>
      <c r="D73" s="155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65"/>
      <c r="P73" s="166"/>
      <c r="Q73" s="164"/>
      <c r="R73" s="164"/>
      <c r="S73" s="164"/>
      <c r="T73" s="164"/>
      <c r="U73" s="164"/>
      <c r="V73" s="164"/>
      <c r="W73" s="164"/>
      <c r="X73" s="164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>
      <c r="A74" s="167" t="s">
        <v>1067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2"/>
      <c r="P74" s="163"/>
      <c r="Q74" s="161"/>
      <c r="R74" s="164"/>
      <c r="S74" s="161"/>
      <c r="T74" s="161"/>
      <c r="U74" s="161"/>
      <c r="V74" s="161"/>
      <c r="W74" s="161"/>
      <c r="X74" s="161"/>
    </row>
    <row r="75" spans="1:39" s="10" customFormat="1">
      <c r="A75" s="147"/>
      <c r="B75"/>
      <c r="C75"/>
      <c r="D75"/>
      <c r="E75"/>
      <c r="F75"/>
      <c r="G75"/>
      <c r="H75"/>
      <c r="I75"/>
      <c r="J75"/>
      <c r="K75"/>
      <c r="L75"/>
      <c r="M75"/>
      <c r="N75"/>
      <c r="O75" s="5"/>
      <c r="P75" s="4"/>
      <c r="Q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>
      <c r="A76" s="137"/>
      <c r="B76"/>
      <c r="R76" s="10"/>
    </row>
    <row r="77" spans="1:39">
      <c r="A77" s="40" t="s">
        <v>907</v>
      </c>
      <c r="B77"/>
      <c r="R77" s="10"/>
    </row>
    <row r="78" spans="1:39">
      <c r="A78" s="137" t="s">
        <v>908</v>
      </c>
      <c r="B78"/>
      <c r="R78" s="10"/>
    </row>
    <row r="79" spans="1:39">
      <c r="A79" s="137" t="s">
        <v>909</v>
      </c>
      <c r="B79"/>
      <c r="R79" s="10"/>
    </row>
    <row r="80" spans="1:39" s="10" customFormat="1">
      <c r="A80" s="137" t="s">
        <v>910</v>
      </c>
      <c r="B80"/>
      <c r="C80"/>
      <c r="D80"/>
      <c r="E80"/>
      <c r="F80"/>
      <c r="G80"/>
      <c r="H80"/>
      <c r="I80"/>
      <c r="J80"/>
      <c r="K80"/>
      <c r="L80"/>
      <c r="M80"/>
      <c r="N80"/>
      <c r="O80" s="5"/>
      <c r="P80" s="4"/>
      <c r="Q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18">
      <c r="A81" s="37" t="s">
        <v>911</v>
      </c>
      <c r="B81"/>
      <c r="R81" s="10"/>
    </row>
    <row r="82" spans="1:18">
      <c r="A82" s="37" t="s">
        <v>252</v>
      </c>
      <c r="B82"/>
      <c r="R82" s="10"/>
    </row>
    <row r="83" spans="1:18">
      <c r="A83" s="18"/>
      <c r="B83"/>
      <c r="R83" s="10"/>
    </row>
    <row r="84" spans="1:18">
      <c r="A84" s="39"/>
      <c r="B84"/>
      <c r="R84" s="10"/>
    </row>
    <row r="85" spans="1:18">
      <c r="B85"/>
      <c r="R85" s="10"/>
    </row>
    <row r="86" spans="1:18">
      <c r="B86"/>
      <c r="R86" s="10"/>
    </row>
    <row r="87" spans="1:18">
      <c r="B87"/>
      <c r="R87" s="10"/>
    </row>
    <row r="88" spans="1:18">
      <c r="B88"/>
      <c r="R88" s="10"/>
    </row>
    <row r="89" spans="1:18">
      <c r="B89"/>
      <c r="R89" s="10"/>
    </row>
    <row r="90" spans="1:18">
      <c r="R90" s="10"/>
    </row>
    <row r="91" spans="1:18">
      <c r="R91" s="10"/>
    </row>
    <row r="92" spans="1:18">
      <c r="R92" s="10"/>
    </row>
    <row r="93" spans="1:18">
      <c r="R93" s="10"/>
    </row>
    <row r="94" spans="1:18">
      <c r="R94" s="10"/>
    </row>
    <row r="95" spans="1:18">
      <c r="R95" s="10"/>
    </row>
    <row r="96" spans="1:18">
      <c r="R96" s="10"/>
    </row>
    <row r="97" spans="18:18">
      <c r="R97" s="10"/>
    </row>
    <row r="98" spans="18:18">
      <c r="R98" s="10"/>
    </row>
    <row r="99" spans="18:18">
      <c r="R99" s="10"/>
    </row>
    <row r="100" spans="18:18">
      <c r="R100" s="10"/>
    </row>
    <row r="101" spans="18:18">
      <c r="R101" s="10"/>
    </row>
    <row r="102" spans="18:18">
      <c r="R102" s="10"/>
    </row>
    <row r="103" spans="18:18">
      <c r="R103" s="10"/>
    </row>
    <row r="104" spans="18:18">
      <c r="R104" s="10"/>
    </row>
    <row r="105" spans="18:18">
      <c r="R105" s="10"/>
    </row>
    <row r="106" spans="18:18">
      <c r="R106" s="10"/>
    </row>
    <row r="107" spans="18:18">
      <c r="R107" s="10"/>
    </row>
    <row r="108" spans="18:18">
      <c r="R108" s="10"/>
    </row>
    <row r="109" spans="18:18">
      <c r="R109" s="10"/>
    </row>
    <row r="110" spans="18:18">
      <c r="R110" s="10"/>
    </row>
    <row r="111" spans="18:18">
      <c r="R111" s="10"/>
    </row>
    <row r="112" spans="18:18">
      <c r="R112" s="10"/>
    </row>
    <row r="113" spans="18:18">
      <c r="R113" s="10"/>
    </row>
    <row r="114" spans="18:18">
      <c r="R114" s="10"/>
    </row>
    <row r="115" spans="18:18">
      <c r="R115" s="10"/>
    </row>
    <row r="116" spans="18:18">
      <c r="R116" s="10"/>
    </row>
    <row r="117" spans="18:18">
      <c r="R117" s="10"/>
    </row>
    <row r="118" spans="18:18">
      <c r="R118" s="10"/>
    </row>
    <row r="119" spans="18:18">
      <c r="R119" s="10"/>
    </row>
    <row r="120" spans="18:18">
      <c r="R120" s="10"/>
    </row>
    <row r="121" spans="18:18">
      <c r="R121" s="10"/>
    </row>
    <row r="122" spans="18:18">
      <c r="R122" s="10"/>
    </row>
    <row r="123" spans="18:18">
      <c r="R123" s="10"/>
    </row>
    <row r="124" spans="18:18">
      <c r="R124" s="10"/>
    </row>
    <row r="125" spans="18:18">
      <c r="R125" s="10"/>
    </row>
    <row r="126" spans="18:18">
      <c r="R126" s="10"/>
    </row>
    <row r="127" spans="18:18">
      <c r="R127" s="10"/>
    </row>
    <row r="128" spans="18:18">
      <c r="R128" s="10"/>
    </row>
    <row r="129" spans="18:18">
      <c r="R129" s="10"/>
    </row>
    <row r="130" spans="18:18">
      <c r="R130" s="10"/>
    </row>
    <row r="131" spans="18:18">
      <c r="R131" s="10"/>
    </row>
    <row r="132" spans="18:18">
      <c r="R132" s="10"/>
    </row>
    <row r="133" spans="18:18">
      <c r="R133" s="10"/>
    </row>
    <row r="134" spans="18:18">
      <c r="R134" s="10"/>
    </row>
    <row r="135" spans="18:18">
      <c r="R135" s="10"/>
    </row>
    <row r="136" spans="18:18">
      <c r="R136" s="10"/>
    </row>
    <row r="137" spans="18:18">
      <c r="R137" s="10"/>
    </row>
    <row r="138" spans="18:18">
      <c r="R138" s="10"/>
    </row>
    <row r="139" spans="18:18">
      <c r="R139" s="10"/>
    </row>
    <row r="140" spans="18:18">
      <c r="R140" s="10"/>
    </row>
    <row r="141" spans="18:18">
      <c r="R141" s="10"/>
    </row>
    <row r="142" spans="18:18">
      <c r="R142" s="10"/>
    </row>
    <row r="143" spans="18:18">
      <c r="R143" s="10"/>
    </row>
    <row r="144" spans="18:18">
      <c r="R144" s="10"/>
    </row>
    <row r="145" spans="18:18">
      <c r="R145" s="10"/>
    </row>
    <row r="146" spans="18:18">
      <c r="R146" s="10"/>
    </row>
    <row r="147" spans="18:18">
      <c r="R147" s="10"/>
    </row>
    <row r="148" spans="18:18">
      <c r="R148" s="10"/>
    </row>
    <row r="149" spans="18:18">
      <c r="R149" s="10"/>
    </row>
    <row r="150" spans="18:18">
      <c r="R150" s="10"/>
    </row>
    <row r="151" spans="18:18">
      <c r="R151" s="10"/>
    </row>
    <row r="152" spans="18:18">
      <c r="R152" s="10"/>
    </row>
    <row r="153" spans="18:18">
      <c r="R153" s="10"/>
    </row>
    <row r="154" spans="18:18">
      <c r="R154" s="10"/>
    </row>
    <row r="155" spans="18:18">
      <c r="R155" s="10"/>
    </row>
    <row r="156" spans="18:18">
      <c r="R156" s="10"/>
    </row>
    <row r="157" spans="18:18">
      <c r="R157" s="10"/>
    </row>
    <row r="158" spans="18:18">
      <c r="R158" s="10"/>
    </row>
    <row r="159" spans="18:18">
      <c r="R159" s="10"/>
    </row>
    <row r="160" spans="18:18">
      <c r="R160" s="10"/>
    </row>
    <row r="161" spans="18:18">
      <c r="R161" s="10"/>
    </row>
    <row r="162" spans="18:18">
      <c r="R162" s="10"/>
    </row>
    <row r="163" spans="18:18">
      <c r="R163" s="10"/>
    </row>
    <row r="164" spans="18:18">
      <c r="R164" s="10"/>
    </row>
    <row r="165" spans="18:18">
      <c r="R165" s="10"/>
    </row>
    <row r="166" spans="18:18">
      <c r="R166" s="10"/>
    </row>
    <row r="167" spans="18:18">
      <c r="R167" s="10"/>
    </row>
    <row r="168" spans="18:18">
      <c r="R168" s="10"/>
    </row>
    <row r="169" spans="18:18">
      <c r="R169" s="10"/>
    </row>
  </sheetData>
  <sheetProtection selectLockedCells="1"/>
  <mergeCells count="8">
    <mergeCell ref="A10:B10"/>
    <mergeCell ref="D21:F21"/>
    <mergeCell ref="H21:J21"/>
    <mergeCell ref="A3:B3"/>
    <mergeCell ref="A4:B4"/>
    <mergeCell ref="A6:B6"/>
    <mergeCell ref="A8:B8"/>
    <mergeCell ref="A9:B9"/>
  </mergeCells>
  <hyperlinks>
    <hyperlink ref="A81" r:id="rId1"/>
    <hyperlink ref="A82" r:id="rId2"/>
  </hyperlinks>
  <pageMargins left="0.39370078740157483" right="0.39370078740157483" top="0.39370078740157483" bottom="0.31496062992125984" header="0.51181102362204722" footer="0.51181102362204722"/>
  <pageSetup paperSize="9" scale="82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opLeftCell="A4" workbookViewId="0">
      <selection activeCell="C8" sqref="C8"/>
    </sheetView>
  </sheetViews>
  <sheetFormatPr defaultRowHeight="12.75"/>
  <cols>
    <col min="1" max="1" width="25" style="100" customWidth="1"/>
    <col min="2" max="2" width="13" style="100" customWidth="1"/>
    <col min="3" max="14" width="8.85546875" style="17" customWidth="1"/>
    <col min="15" max="15" width="8.140625" style="101" customWidth="1"/>
    <col min="16" max="16" width="8.85546875" style="102" customWidth="1"/>
    <col min="17" max="17" width="8.85546875" style="103" customWidth="1"/>
    <col min="18" max="18" width="9.140625" style="17"/>
    <col min="19" max="19" width="14.28515625" style="242" bestFit="1" customWidth="1"/>
    <col min="20" max="20" width="10.28515625" style="17" customWidth="1"/>
    <col min="21" max="16384" width="9.140625" style="17"/>
  </cols>
  <sheetData>
    <row r="1" spans="1:24" s="229" customFormat="1" ht="26.25" customHeight="1">
      <c r="A1" s="228" t="s">
        <v>892</v>
      </c>
      <c r="B1" s="228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/>
      <c r="R1" s="230"/>
      <c r="S1" s="230"/>
      <c r="T1" s="230"/>
    </row>
    <row r="2" spans="1:24" s="196" customFormat="1" ht="21.75" customHeight="1">
      <c r="A2" s="228" t="s">
        <v>1023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30"/>
      <c r="N2" s="230"/>
      <c r="O2" s="233"/>
      <c r="P2" s="231"/>
      <c r="Q2" s="232"/>
      <c r="R2" s="230"/>
      <c r="S2" s="230"/>
      <c r="T2" s="230"/>
      <c r="U2" s="230"/>
      <c r="V2" s="230"/>
      <c r="W2" s="230"/>
      <c r="X2" s="230"/>
    </row>
    <row r="3" spans="1:24" ht="23.25" customHeight="1">
      <c r="A3" s="287" t="s">
        <v>14</v>
      </c>
      <c r="B3" s="288"/>
      <c r="C3" s="197">
        <v>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96"/>
    </row>
    <row r="4" spans="1:24" s="229" customFormat="1" ht="16.5" customHeight="1">
      <c r="A4" s="287" t="s">
        <v>980</v>
      </c>
      <c r="B4" s="288"/>
      <c r="C4" s="198">
        <v>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96"/>
      <c r="T4" s="17"/>
      <c r="U4" s="17"/>
      <c r="V4" s="17"/>
      <c r="W4" s="17"/>
      <c r="X4" s="17"/>
    </row>
    <row r="5" spans="1:24" s="229" customFormat="1" ht="16.5" customHeight="1">
      <c r="A5" s="289" t="s">
        <v>249</v>
      </c>
      <c r="B5" s="289"/>
      <c r="C5" s="198">
        <v>0.109</v>
      </c>
      <c r="D5" s="201"/>
      <c r="E5" s="201"/>
      <c r="F5" s="201"/>
      <c r="O5" s="234"/>
      <c r="P5" s="235"/>
      <c r="Q5" s="236"/>
    </row>
    <row r="6" spans="1:24" s="229" customFormat="1" ht="16.5" hidden="1" customHeight="1">
      <c r="A6" s="287" t="s">
        <v>1002</v>
      </c>
      <c r="B6" s="288"/>
      <c r="C6" s="197">
        <v>1</v>
      </c>
      <c r="D6" s="201"/>
      <c r="E6" s="201"/>
      <c r="F6" s="201"/>
      <c r="O6" s="234"/>
      <c r="P6" s="235"/>
      <c r="Q6" s="236"/>
    </row>
    <row r="7" spans="1:24" s="229" customFormat="1" ht="16.5" customHeight="1">
      <c r="A7" s="287" t="s">
        <v>1003</v>
      </c>
      <c r="B7" s="288"/>
      <c r="C7" s="198">
        <v>1</v>
      </c>
      <c r="D7" s="201"/>
      <c r="E7" s="201"/>
      <c r="F7" s="201"/>
      <c r="O7" s="234"/>
      <c r="P7" s="235"/>
      <c r="Q7" s="236"/>
    </row>
    <row r="8" spans="1:24" s="229" customFormat="1" ht="16.5" customHeight="1">
      <c r="A8" s="289" t="s">
        <v>411</v>
      </c>
      <c r="B8" s="289"/>
      <c r="C8" s="198">
        <v>1</v>
      </c>
      <c r="D8" s="201"/>
      <c r="E8" s="201"/>
      <c r="F8" s="201"/>
      <c r="O8" s="234"/>
      <c r="P8" s="235"/>
      <c r="Q8" s="236"/>
    </row>
    <row r="9" spans="1:24" s="90" customFormat="1" ht="17.25" customHeight="1">
      <c r="A9" s="289" t="s">
        <v>250</v>
      </c>
      <c r="B9" s="289"/>
      <c r="C9" s="198">
        <v>0.5</v>
      </c>
      <c r="D9" s="201"/>
      <c r="E9" s="201"/>
      <c r="F9" s="201"/>
      <c r="G9" s="229"/>
      <c r="H9" s="229"/>
      <c r="I9" s="229"/>
      <c r="J9" s="229"/>
      <c r="K9" s="229"/>
      <c r="L9" s="229"/>
      <c r="M9" s="229"/>
      <c r="N9" s="229"/>
      <c r="O9" s="234"/>
      <c r="P9" s="235"/>
      <c r="Q9" s="236"/>
      <c r="R9" s="229"/>
      <c r="S9" s="229"/>
      <c r="T9" s="229"/>
      <c r="U9" s="229"/>
      <c r="V9" s="229"/>
      <c r="W9" s="229"/>
      <c r="X9" s="229"/>
    </row>
    <row r="10" spans="1:24" s="238" customFormat="1" ht="25.5" customHeight="1">
      <c r="A10" s="287" t="s">
        <v>1024</v>
      </c>
      <c r="B10" s="294"/>
      <c r="C10" s="197">
        <v>250</v>
      </c>
      <c r="D10" s="201"/>
      <c r="E10" s="237" t="s">
        <v>1015</v>
      </c>
      <c r="F10" s="201"/>
      <c r="G10" s="229"/>
      <c r="H10" s="229"/>
      <c r="I10" s="229"/>
      <c r="J10" s="229"/>
      <c r="K10" s="229"/>
      <c r="L10" s="229"/>
      <c r="M10" s="229"/>
      <c r="N10" s="229"/>
      <c r="O10" s="235"/>
      <c r="P10" s="235"/>
      <c r="Q10" s="236"/>
      <c r="R10" s="229"/>
      <c r="S10" s="229"/>
      <c r="T10" s="229"/>
      <c r="U10" s="229"/>
      <c r="V10" s="229"/>
      <c r="W10" s="229"/>
      <c r="X10" s="229"/>
    </row>
    <row r="11" spans="1:24" s="238" customFormat="1" ht="17.25" customHeight="1">
      <c r="A11" s="287" t="s">
        <v>1025</v>
      </c>
      <c r="B11" s="294"/>
      <c r="C11" s="197">
        <v>31</v>
      </c>
      <c r="D11" s="201"/>
      <c r="E11" s="201"/>
      <c r="F11" s="201"/>
      <c r="G11" s="229"/>
      <c r="H11" s="229"/>
      <c r="I11" s="229"/>
      <c r="J11" s="229"/>
      <c r="K11" s="229"/>
      <c r="L11" s="229"/>
      <c r="M11" s="229"/>
      <c r="N11" s="229"/>
      <c r="O11" s="234"/>
      <c r="P11" s="235"/>
      <c r="Q11" s="236"/>
      <c r="R11" s="229"/>
      <c r="S11" s="229"/>
      <c r="T11" s="229"/>
      <c r="U11" s="229"/>
      <c r="V11" s="229"/>
      <c r="W11" s="229"/>
      <c r="X11" s="229"/>
    </row>
    <row r="12" spans="1:24" s="92" customFormat="1" ht="25.5" customHeight="1">
      <c r="A12" s="138"/>
      <c r="B12" s="174"/>
      <c r="C12" s="290" t="s">
        <v>1026</v>
      </c>
      <c r="D12" s="290"/>
      <c r="E12" s="291"/>
      <c r="F12" s="225"/>
      <c r="G12" s="225"/>
      <c r="H12" s="225"/>
      <c r="I12" s="225"/>
      <c r="J12" s="225"/>
      <c r="K12" s="225"/>
      <c r="L12" s="225"/>
      <c r="M12" s="225"/>
      <c r="N12" s="225"/>
      <c r="O12" s="186"/>
      <c r="P12" s="186"/>
      <c r="Q12" s="186"/>
      <c r="R12" s="186"/>
      <c r="S12" s="186"/>
      <c r="T12" s="186"/>
      <c r="U12" s="186"/>
      <c r="V12" s="186"/>
      <c r="W12" s="186"/>
      <c r="X12" s="186"/>
    </row>
    <row r="13" spans="1:24" s="88" customFormat="1" ht="16.5" customHeight="1">
      <c r="A13" s="187"/>
      <c r="B13" s="185"/>
      <c r="C13" s="185"/>
      <c r="D13" s="226">
        <f>D15/$B15</f>
        <v>6.153225806451613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5"/>
      <c r="P13" s="185"/>
      <c r="Q13" s="185"/>
      <c r="R13" s="185"/>
      <c r="S13" s="185"/>
      <c r="T13" s="185"/>
      <c r="U13" s="185"/>
      <c r="V13" s="185"/>
      <c r="W13" s="185"/>
      <c r="X13" s="185"/>
    </row>
    <row r="14" spans="1:24" s="27" customFormat="1" ht="25.5" customHeight="1">
      <c r="A14" s="94" t="s">
        <v>893</v>
      </c>
      <c r="B14" s="225" t="s">
        <v>875</v>
      </c>
      <c r="C14" s="290" t="s">
        <v>1027</v>
      </c>
      <c r="D14" s="292"/>
      <c r="E14" s="293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174"/>
      <c r="T14" s="174"/>
      <c r="U14" s="174"/>
      <c r="V14" s="174"/>
      <c r="W14" s="174"/>
      <c r="X14" s="174"/>
    </row>
    <row r="15" spans="1:24" s="238" customFormat="1" ht="18" customHeight="1">
      <c r="A15" s="99" t="s">
        <v>630</v>
      </c>
      <c r="B15" s="105">
        <f>CHOOSE($C$3,'nozzle ratios'!$E8,'nozzle ratios'!$F8,'nozzle ratios'!$G8,'nozzle ratios'!$I8,'nozzle ratios'!$J8,'nozzle ratios'!$K8,'nozzle ratios'!$L8,'nozzle ratios'!$M8)*$C$4/$C$6*($C$7)*($C$8)^$C$9</f>
        <v>1</v>
      </c>
      <c r="C15" s="105"/>
      <c r="D15" s="105">
        <f>7*$C$5/$C$6*($C$7)*($C$8)^$C$9*C$10*CHOOSE($C$3,'nozzle ratios'!$E8,'nozzle ratios'!$F8,'nozzle ratios'!$G8,'nozzle ratios'!$I8,'nozzle ratios'!$J8,'nozzle ratios'!$K8,'nozzle ratios'!$L8,'nozzle ratios'!$M8)/C$11</f>
        <v>6.153225806451613</v>
      </c>
      <c r="E15" s="105"/>
      <c r="F15" s="229"/>
      <c r="G15" s="252" t="s">
        <v>1058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9"/>
      <c r="T15" s="239"/>
      <c r="U15" s="239"/>
      <c r="V15" s="239"/>
      <c r="W15" s="239"/>
      <c r="X15" s="239"/>
    </row>
    <row r="16" spans="1:24" s="238" customFormat="1" ht="18" customHeight="1">
      <c r="A16" s="99" t="s">
        <v>873</v>
      </c>
      <c r="B16" s="108">
        <f>CHOOSE($C$3,'nozzle ratios'!$E9,'nozzle ratios'!$F9,'nozzle ratios'!$G9,'nozzle ratios'!$I9,'nozzle ratios'!$J9,'nozzle ratios'!$K9,'nozzle ratios'!$L9,'nozzle ratios'!$M9)*$C$4/$C$6*($C$7)*($C$8)^$C$9</f>
        <v>2.077142857142857</v>
      </c>
      <c r="C16" s="108"/>
      <c r="D16" s="108">
        <f>7*$C$5/$C$6*($C$7)*($C$8)^$C$9*C$10*CHOOSE($C$3,'nozzle ratios'!$E9,'nozzle ratios'!$F9,'nozzle ratios'!$G9,'nozzle ratios'!$I9,'nozzle ratios'!$J9,'nozzle ratios'!$K9,'nozzle ratios'!$L9,'nozzle ratios'!$M9)/C$11</f>
        <v>12.781129032258063</v>
      </c>
      <c r="E16" s="108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9"/>
      <c r="T16" s="239"/>
      <c r="U16" s="239"/>
      <c r="V16" s="239"/>
      <c r="W16" s="239"/>
      <c r="X16" s="239"/>
    </row>
    <row r="17" spans="1:55" s="238" customFormat="1" ht="18" customHeight="1">
      <c r="A17" s="99" t="s">
        <v>874</v>
      </c>
      <c r="B17" s="188">
        <f>CHOOSE($C$3,'nozzle ratios'!$E10,'nozzle ratios'!$F10,'nozzle ratios'!$G10,'nozzle ratios'!$I10,'nozzle ratios'!$J10,'nozzle ratios'!$K10,'nozzle ratios'!$L10,'nozzle ratios'!$M10)*$C$4/$C$6*($C$7)*($C$8)^$C$9</f>
        <v>3.1328571428571426</v>
      </c>
      <c r="C17" s="188"/>
      <c r="D17" s="188">
        <f>7*$C$5/$C$6*($C$7)*($C$8)^$C$9*C$10*CHOOSE($C$3,'nozzle ratios'!$E10,'nozzle ratios'!$F10,'nozzle ratios'!$G10,'nozzle ratios'!$I10,'nozzle ratios'!$J10,'nozzle ratios'!$K10,'nozzle ratios'!$L10,'nozzle ratios'!$M10)/C$11</f>
        <v>19.277177419354839</v>
      </c>
      <c r="E17" s="188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</row>
    <row r="18" spans="1:55" s="240" customFormat="1" ht="18" customHeight="1">
      <c r="A18" s="222" t="s">
        <v>1041</v>
      </c>
      <c r="B18" s="189">
        <f>CHOOSE($C$3,'nozzle ratios'!$E11,'nozzle ratios'!$F11,'nozzle ratios'!$G11,'nozzle ratios'!$I11,'nozzle ratios'!$J11,'nozzle ratios'!$K11,'nozzle ratios'!$L11,'nozzle ratios'!$M11)*$C$4/$C$6*($C$7)*($C$8)^$C$9</f>
        <v>4</v>
      </c>
      <c r="C18" s="227"/>
      <c r="D18" s="189">
        <f>7*$C$5/$C$6*($C$7)*($C$8)^$C$9*C$10*CHOOSE($C$3,'nozzle ratios'!$E11,'nozzle ratios'!$F11,'nozzle ratios'!$G11,'nozzle ratios'!$I11,'nozzle ratios'!$J11,'nozzle ratios'!$K11,'nozzle ratios'!$L11,'nozzle ratios'!$M11)/C$11</f>
        <v>24.612903225806452</v>
      </c>
      <c r="E18" s="227"/>
      <c r="F18" s="229"/>
      <c r="G18" s="252" t="s">
        <v>1059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</row>
    <row r="19" spans="1:55" s="238" customFormat="1" ht="18" customHeight="1">
      <c r="A19" s="99" t="s">
        <v>1042</v>
      </c>
      <c r="B19" s="114">
        <f>CHOOSE($C$3,'nozzle ratios'!$E12,'nozzle ratios'!$F12,'nozzle ratios'!$G12,'nozzle ratios'!$I12,'nozzle ratios'!$J12,'nozzle ratios'!$K12,'nozzle ratios'!$L12,'nozzle ratios'!$M12)*$C$4/$C$6*($C$7)*($C$8)^$C$9</f>
        <v>5.2971428571428572</v>
      </c>
      <c r="C19" s="114"/>
      <c r="D19" s="114">
        <f>7*$C$5/$C$6*($C$7)*($C$8)^$C$9*C$10*CHOOSE($C$3,'nozzle ratios'!$E12,'nozzle ratios'!$F12,'nozzle ratios'!$G12,'nozzle ratios'!$I12,'nozzle ratios'!$J12,'nozzle ratios'!$K12,'nozzle ratios'!$L12,'nozzle ratios'!$M12)/C$11</f>
        <v>32.594516129032257</v>
      </c>
      <c r="E19" s="114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</row>
    <row r="20" spans="1:55" s="238" customFormat="1" ht="18" customHeight="1">
      <c r="A20" s="99" t="s">
        <v>1043</v>
      </c>
      <c r="B20" s="117">
        <f>CHOOSE($C$3,'nozzle ratios'!$E13,'nozzle ratios'!$F13,'nozzle ratios'!$G13,'nozzle ratios'!$I13,'nozzle ratios'!$J13,'nozzle ratios'!$K13,'nozzle ratios'!$L13,'nozzle ratios'!$M13)*$C$4/$C$6*($C$7)*($C$8)^$C$9</f>
        <v>9</v>
      </c>
      <c r="C20" s="117"/>
      <c r="D20" s="117">
        <f>7*$C$5/$C$6*($C$7)*($C$8)^$C$9*C$10*CHOOSE($C$3,'nozzle ratios'!$E13,'nozzle ratios'!$F13,'nozzle ratios'!$G13,'nozzle ratios'!$I13,'nozzle ratios'!$J13,'nozzle ratios'!$K13,'nozzle ratios'!$L13,'nozzle ratios'!$M13)/C$11</f>
        <v>55.37903225806452</v>
      </c>
      <c r="E20" s="117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39"/>
      <c r="T20" s="239"/>
      <c r="U20" s="239"/>
      <c r="V20" s="239"/>
      <c r="W20" s="239"/>
      <c r="X20" s="239"/>
    </row>
    <row r="21" spans="1:55" s="238" customFormat="1" ht="18" customHeight="1">
      <c r="A21" s="99" t="s">
        <v>1044</v>
      </c>
      <c r="B21" s="189">
        <f>CHOOSE($C$3,'nozzle ratios'!$E14,'nozzle ratios'!$F14,'nozzle ratios'!$G14,'nozzle ratios'!$I14,'nozzle ratios'!$J14,'nozzle ratios'!$K14,'nozzle ratios'!$L14,'nozzle ratios'!$M14)*$C$4/$C$6*($C$7)*($C$8)^$C$9</f>
        <v>14.285714285714285</v>
      </c>
      <c r="C21" s="189"/>
      <c r="D21" s="189">
        <f>7*$C$5/$C$6*($C$7)*($C$8)^$C$9*C$10*CHOOSE($C$3,'nozzle ratios'!$E14,'nozzle ratios'!$F14,'nozzle ratios'!$G14,'nozzle ratios'!$I14,'nozzle ratios'!$J14,'nozzle ratios'!$K14,'nozzle ratios'!$L14,'nozzle ratios'!$M14)/C$11</f>
        <v>87.903225806451616</v>
      </c>
      <c r="E21" s="18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9"/>
      <c r="T21" s="239"/>
      <c r="U21" s="239"/>
      <c r="V21" s="239"/>
      <c r="W21" s="239"/>
      <c r="X21" s="239"/>
    </row>
    <row r="22" spans="1:55" s="238" customFormat="1" ht="18" customHeight="1">
      <c r="A22" s="99" t="s">
        <v>1045</v>
      </c>
      <c r="B22" s="123">
        <f>CHOOSE($C$3,'nozzle ratios'!$E15,'nozzle ratios'!$F15,'nozzle ratios'!$G15,'nozzle ratios'!$I15,'nozzle ratios'!$J15,'nozzle ratios'!$K15,'nozzle ratios'!$L15,'nozzle ratios'!$M15)*$C$4/$C$6*($C$7)*($C$8)^$C$9</f>
        <v>17.985714285714284</v>
      </c>
      <c r="C22" s="123"/>
      <c r="D22" s="123">
        <f>7*$C$5/$C$6*($C$7)*($C$8)^$C$9*C$10*CHOOSE($C$3,'nozzle ratios'!$E15,'nozzle ratios'!$F15,'nozzle ratios'!$G15,'nozzle ratios'!$I15,'nozzle ratios'!$J15,'nozzle ratios'!$K15,'nozzle ratios'!$L15,'nozzle ratios'!$M15)/C$11</f>
        <v>110.67016129032257</v>
      </c>
      <c r="E22" s="123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39"/>
      <c r="T22" s="239"/>
      <c r="U22" s="239"/>
      <c r="V22" s="239"/>
      <c r="W22" s="239"/>
      <c r="X22" s="239"/>
    </row>
    <row r="23" spans="1:55" s="238" customFormat="1" ht="18" customHeight="1">
      <c r="A23" s="99" t="s">
        <v>1046</v>
      </c>
      <c r="B23" s="126">
        <f>CHOOSE($C$3,'nozzle ratios'!$E16,'nozzle ratios'!$F16,'nozzle ratios'!$G16,'nozzle ratios'!$I16,'nozzle ratios'!$J16,'nozzle ratios'!$K16,'nozzle ratios'!$L16,'nozzle ratios'!$M16)*$C$4/$C$6*($C$7)*($C$8)^$C$9</f>
        <v>25.171428571428571</v>
      </c>
      <c r="C23" s="126"/>
      <c r="D23" s="126">
        <f>7*$C$5/$C$6*($C$7)*($C$8)^$C$9*C$10*CHOOSE($C$3,'nozzle ratios'!$E16,'nozzle ratios'!$F16,'nozzle ratios'!$G16,'nozzle ratios'!$I16,'nozzle ratios'!$J16,'nozzle ratios'!$K16,'nozzle ratios'!$L16,'nozzle ratios'!$M16)/C$11</f>
        <v>154.88548387096773</v>
      </c>
      <c r="E23" s="126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39"/>
      <c r="T23" s="239"/>
      <c r="U23" s="239"/>
      <c r="V23" s="239"/>
      <c r="W23" s="239"/>
      <c r="X23" s="239"/>
    </row>
    <row r="24" spans="1:55" s="238" customFormat="1" ht="18" customHeight="1">
      <c r="A24" s="99" t="s">
        <v>1047</v>
      </c>
      <c r="B24" s="251">
        <f>CHOOSE($C$3,'nozzle ratios'!$E17,'nozzle ratios'!$F17,'nozzle ratios'!$G17,'nozzle ratios'!$I17,'nozzle ratios'!$J17,'nozzle ratios'!$K17,'nozzle ratios'!$L17,'nozzle ratios'!$M17)*$C$4/$C$6*($C$7)*($C$8)^$C$9</f>
        <v>32.514285714285705</v>
      </c>
      <c r="C24" s="251"/>
      <c r="D24" s="251">
        <f>7*$C$5/$C$6*($C$7)*($C$8)^$C$9*C$10*CHOOSE($C$3,'nozzle ratios'!$E17,'nozzle ratios'!$F17,'nozzle ratios'!$G17,'nozzle ratios'!$I17,'nozzle ratios'!$J17,'nozzle ratios'!$K17,'nozzle ratios'!$L17,'nozzle ratios'!$M17)/C$11</f>
        <v>200.06774193548384</v>
      </c>
      <c r="E24" s="251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9"/>
      <c r="T24" s="239"/>
      <c r="U24" s="239"/>
      <c r="V24" s="239"/>
      <c r="W24" s="239"/>
      <c r="X24" s="239"/>
    </row>
    <row r="25" spans="1:55" ht="18" customHeight="1">
      <c r="A25" s="99" t="s">
        <v>1048</v>
      </c>
      <c r="B25" s="189">
        <f>CHOOSE($C$3,'nozzle ratios'!$E18,'nozzle ratios'!$F18,'nozzle ratios'!$G18,'nozzle ratios'!$I18,'nozzle ratios'!$J18,'nozzle ratios'!$K18,'nozzle ratios'!$L18,'nozzle ratios'!$M18)*$C$4/$C$6*($C$7)*($C$8)^$C$9</f>
        <v>65.085714285714275</v>
      </c>
      <c r="C25" s="189"/>
      <c r="D25" s="189">
        <f>7*$C$5/$C$6*($C$7)*($C$8)^$C$9*C$10*CHOOSE($C$3,'nozzle ratios'!$E18,'nozzle ratios'!$F18,'nozzle ratios'!$G18,'nozzle ratios'!$I18,'nozzle ratios'!$J18,'nozzle ratios'!$K18,'nozzle ratios'!$L18,'nozzle ratios'!$M18)/C$11</f>
        <v>400.4870967741935</v>
      </c>
      <c r="E25" s="18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196"/>
    </row>
    <row r="26" spans="1:55" ht="18" customHeight="1">
      <c r="A26" s="99" t="s">
        <v>1049</v>
      </c>
      <c r="B26" s="189">
        <f>CHOOSE($C$3,'nozzle ratios'!$E19,'nozzle ratios'!$F19,'nozzle ratios'!$G19,'nozzle ratios'!$I19,'nozzle ratios'!$J19,'nozzle ratios'!$K19,'nozzle ratios'!$L19,'nozzle ratios'!$M19)*$C$4/$C$6*($C$7)*($C$8)^$C$9</f>
        <v>98.742857142857133</v>
      </c>
      <c r="C26" s="189"/>
      <c r="D26" s="189">
        <f>7*$C$5/$C$6*($C$7)*($C$8)^$C$9*C$10*CHOOSE($C$3,'nozzle ratios'!$E19,'nozzle ratios'!$F19,'nozzle ratios'!$G19,'nozzle ratios'!$I19,'nozzle ratios'!$J19,'nozzle ratios'!$K19,'nozzle ratios'!$L19,'nozzle ratios'!$M19)/C$11</f>
        <v>607.58709677419347</v>
      </c>
      <c r="E26" s="18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196"/>
    </row>
    <row r="27" spans="1:55" ht="18" customHeight="1">
      <c r="A27" s="99" t="s">
        <v>1050</v>
      </c>
      <c r="B27" s="189">
        <f>CHOOSE($C$3,'nozzle ratios'!$E20,'nozzle ratios'!$F20,'nozzle ratios'!$G20,'nozzle ratios'!$I20,'nozzle ratios'!$J20,'nozzle ratios'!$K20,'nozzle ratios'!$L20,'nozzle ratios'!$M20)*$C$4/$C$6*($C$7)*($C$8)^$C$9</f>
        <v>131.48571428571429</v>
      </c>
      <c r="C27" s="189"/>
      <c r="D27" s="189">
        <f>7*$C$5/$C$6*($C$7)*($C$8)^$C$9*C$10*CHOOSE($C$3,'nozzle ratios'!$E20,'nozzle ratios'!$F20,'nozzle ratios'!$G20,'nozzle ratios'!$I20,'nozzle ratios'!$J20,'nozzle ratios'!$K20,'nozzle ratios'!$L20,'nozzle ratios'!$M20)/C$11</f>
        <v>809.0612903225807</v>
      </c>
      <c r="E27" s="18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196"/>
    </row>
    <row r="28" spans="1:55" ht="18" customHeight="1">
      <c r="A28" s="99" t="s">
        <v>1051</v>
      </c>
      <c r="B28" s="189">
        <f>CHOOSE($C$3,'nozzle ratios'!$E21,'nozzle ratios'!$F21,'nozzle ratios'!$G21,'nozzle ratios'!$I21,'nozzle ratios'!$J21,'nozzle ratios'!$K21,'nozzle ratios'!$L21,'nozzle ratios'!$M21)*$C$4/$C$6*($C$7)*($C$8)^$C$9</f>
        <v>242</v>
      </c>
      <c r="C28" s="189"/>
      <c r="D28" s="189">
        <f>7*$C$5/$C$6*($C$7)*($C$8)^$C$9*C$10*CHOOSE($C$3,'nozzle ratios'!$E21,'nozzle ratios'!$F21,'nozzle ratios'!$G21,'nozzle ratios'!$I21,'nozzle ratios'!$J21,'nozzle ratios'!$K21,'nozzle ratios'!$L21,'nozzle ratios'!$M21)/C$11</f>
        <v>1489.0806451612902</v>
      </c>
      <c r="E28" s="18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196"/>
    </row>
    <row r="29" spans="1:55" ht="18" customHeight="1">
      <c r="A29" s="99" t="s">
        <v>1052</v>
      </c>
      <c r="B29" s="189">
        <f>CHOOSE($C$3,'nozzle ratios'!$E22,'nozzle ratios'!$F22,'nozzle ratios'!$G22,'nozzle ratios'!$I22,'nozzle ratios'!$J22,'nozzle ratios'!$K22,'nozzle ratios'!$L22,'nozzle ratios'!$M22)*$C$4/$C$6*($C$7)*($C$8)^$C$9</f>
        <v>436.5714285714285</v>
      </c>
      <c r="C29" s="189"/>
      <c r="D29" s="189">
        <f>7*$C$5/$C$6*($C$7)*($C$8)^$C$9*C$10*CHOOSE($C$3,'nozzle ratios'!$E22,'nozzle ratios'!$F22,'nozzle ratios'!$G22,'nozzle ratios'!$I22,'nozzle ratios'!$J22,'nozzle ratios'!$K22,'nozzle ratios'!$L22,'nozzle ratios'!$M22)/C$11</f>
        <v>2686.322580645161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0"/>
      <c r="P29" s="191"/>
      <c r="Q29" s="189"/>
      <c r="S29" s="196"/>
    </row>
    <row r="30" spans="1:55" ht="18" customHeight="1">
      <c r="A30" s="99" t="s">
        <v>1053</v>
      </c>
      <c r="B30" s="189">
        <f>CHOOSE($C$3,'nozzle ratios'!$E23,'nozzle ratios'!$F23,'nozzle ratios'!$G23,'nozzle ratios'!$I23,'nozzle ratios'!$J23,'nozzle ratios'!$K23,'nozzle ratios'!$L23,'nozzle ratios'!$M23)*$C$4/$C$6*($C$7)*($C$8)^$C$9</f>
        <v>685.71428571428567</v>
      </c>
      <c r="C30" s="189"/>
      <c r="D30" s="189">
        <f>7*$C$5/$C$6*($C$7)*($C$8)^$C$9*C$10*CHOOSE($C$3,'nozzle ratios'!$E23,'nozzle ratios'!$F23,'nozzle ratios'!$G23,'nozzle ratios'!$I23,'nozzle ratios'!$J23,'nozzle ratios'!$K23,'nozzle ratios'!$L23,'nozzle ratios'!$M23)/C$11</f>
        <v>4219.3548387096771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191"/>
      <c r="Q30" s="189"/>
      <c r="S30" s="196"/>
    </row>
    <row r="31" spans="1:55" ht="18" customHeight="1">
      <c r="A31" s="99" t="s">
        <v>1054</v>
      </c>
      <c r="B31" s="189">
        <f>CHOOSE($C$3,'nozzle ratios'!$E24,'nozzle ratios'!$F24,'nozzle ratios'!$G24,'nozzle ratios'!$I24,'nozzle ratios'!$J24,'nozzle ratios'!$K24,'nozzle ratios'!$L24,'nozzle ratios'!$M24)*$C$4/$C$6*($C$7)*($C$8)^$C$9</f>
        <v>971.42857142857133</v>
      </c>
      <c r="C31" s="189"/>
      <c r="D31" s="189">
        <f>7*$C$5/$C$6*($C$7)*($C$8)^$C$9*C$10*CHOOSE($C$3,'nozzle ratios'!$E24,'nozzle ratios'!$F24,'nozzle ratios'!$G24,'nozzle ratios'!$I24,'nozzle ratios'!$J24,'nozzle ratios'!$K24,'nozzle ratios'!$L24,'nozzle ratios'!$M24)/C$11</f>
        <v>5977.4193548387084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91"/>
      <c r="Q31" s="189"/>
      <c r="S31" s="196"/>
    </row>
    <row r="32" spans="1:55" ht="51" hidden="1" customHeight="1">
      <c r="S32" s="196"/>
    </row>
    <row r="33" spans="1:24" ht="18" customHeight="1">
      <c r="A33" s="19" t="s">
        <v>920</v>
      </c>
      <c r="B33" s="19"/>
      <c r="E33" s="104" t="s">
        <v>921</v>
      </c>
      <c r="S33" s="196"/>
    </row>
    <row r="34" spans="1:24" s="19" customFormat="1">
      <c r="A34" s="13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01"/>
      <c r="P34" s="102"/>
      <c r="Q34" s="103"/>
      <c r="R34" s="17"/>
      <c r="S34" s="196"/>
      <c r="T34" s="17"/>
      <c r="U34" s="17"/>
      <c r="V34" s="17"/>
      <c r="W34" s="17"/>
      <c r="X34" s="17"/>
    </row>
    <row r="35" spans="1:24" s="19" customFormat="1">
      <c r="A35" s="241" t="s">
        <v>907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01"/>
      <c r="P35" s="102"/>
      <c r="Q35" s="103"/>
      <c r="R35" s="17"/>
      <c r="S35" s="196"/>
      <c r="T35" s="17"/>
      <c r="U35" s="17"/>
      <c r="V35" s="17"/>
      <c r="W35" s="17"/>
      <c r="X35" s="17"/>
    </row>
    <row r="36" spans="1:24" s="19" customFormat="1">
      <c r="A36" s="138" t="s">
        <v>908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01"/>
      <c r="P36" s="102"/>
      <c r="Q36" s="103"/>
      <c r="R36" s="17"/>
      <c r="S36" s="196"/>
      <c r="T36" s="17"/>
      <c r="U36" s="17"/>
      <c r="V36" s="17"/>
      <c r="W36" s="17"/>
      <c r="X36" s="17"/>
    </row>
    <row r="37" spans="1:24" s="19" customFormat="1">
      <c r="A37" s="138" t="s">
        <v>909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01"/>
      <c r="P37" s="102"/>
      <c r="Q37" s="103"/>
      <c r="R37" s="17"/>
      <c r="S37" s="196"/>
      <c r="T37" s="17"/>
      <c r="U37" s="17"/>
      <c r="V37" s="17"/>
      <c r="W37" s="17"/>
      <c r="X37" s="17"/>
    </row>
    <row r="38" spans="1:24" s="19" customFormat="1">
      <c r="A38" s="138" t="s">
        <v>910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01"/>
      <c r="P38" s="102"/>
      <c r="Q38" s="103"/>
      <c r="R38" s="17"/>
      <c r="S38" s="196"/>
      <c r="T38" s="17"/>
      <c r="U38" s="17"/>
      <c r="V38" s="17"/>
      <c r="W38" s="17"/>
      <c r="X38" s="17"/>
    </row>
    <row r="39" spans="1:24" s="19" customFormat="1">
      <c r="A39" s="38" t="s">
        <v>911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01"/>
      <c r="P39" s="102"/>
      <c r="Q39" s="103"/>
      <c r="R39" s="17"/>
      <c r="S39" s="196"/>
      <c r="T39" s="17"/>
      <c r="U39" s="17"/>
      <c r="V39" s="17"/>
      <c r="W39" s="17"/>
      <c r="X39" s="17"/>
    </row>
    <row r="40" spans="1:24" s="19" customFormat="1">
      <c r="A40" s="38" t="s">
        <v>252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01"/>
      <c r="P40" s="102"/>
      <c r="Q40" s="103"/>
      <c r="R40" s="17"/>
      <c r="S40" s="196"/>
      <c r="T40" s="17"/>
      <c r="U40" s="17"/>
      <c r="V40" s="17"/>
      <c r="W40" s="17"/>
      <c r="X40" s="17"/>
    </row>
  </sheetData>
  <sheetProtection selectLockedCells="1"/>
  <mergeCells count="11">
    <mergeCell ref="C12:E12"/>
    <mergeCell ref="C14:E14"/>
    <mergeCell ref="A8:B8"/>
    <mergeCell ref="A10:B10"/>
    <mergeCell ref="A11:B11"/>
    <mergeCell ref="A9:B9"/>
    <mergeCell ref="A3:B3"/>
    <mergeCell ref="A4:B4"/>
    <mergeCell ref="A5:B5"/>
    <mergeCell ref="A6:B6"/>
    <mergeCell ref="A7:B7"/>
  </mergeCells>
  <hyperlinks>
    <hyperlink ref="E33" r:id="rId1"/>
    <hyperlink ref="A39" r:id="rId2"/>
    <hyperlink ref="A40" r:id="rId3"/>
  </hyperlinks>
  <pageMargins left="0.39370078740157483" right="0.39370078740157483" top="0.39370078740157483" bottom="0.31496062992125984" header="0.51181102362204722" footer="0.51181102362204722"/>
  <pageSetup paperSize="9" scale="8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9"/>
  <sheetViews>
    <sheetView topLeftCell="A59" zoomScaleNormal="100" workbookViewId="0">
      <selection sqref="A1:P65"/>
    </sheetView>
  </sheetViews>
  <sheetFormatPr defaultRowHeight="12.75"/>
  <cols>
    <col min="1" max="1" width="45.7109375" style="7" customWidth="1"/>
    <col min="2" max="2" width="9.42578125" style="7" hidden="1" customWidth="1"/>
    <col min="3" max="7" width="8.42578125" customWidth="1"/>
    <col min="8" max="8" width="8.85546875" customWidth="1"/>
    <col min="9" max="9" width="11.42578125" customWidth="1"/>
    <col min="10" max="10" width="10" customWidth="1"/>
    <col min="11" max="14" width="8.42578125" customWidth="1"/>
    <col min="15" max="15" width="8.42578125" style="5" customWidth="1"/>
    <col min="16" max="16" width="8.42578125" style="4" customWidth="1"/>
    <col min="17" max="17" width="10.140625" customWidth="1"/>
    <col min="18" max="18" width="14.28515625" style="11" bestFit="1" customWidth="1"/>
    <col min="19" max="19" width="10.28515625" customWidth="1"/>
  </cols>
  <sheetData>
    <row r="1" spans="1:32" s="21" customFormat="1" ht="28.5" customHeight="1">
      <c r="A1" s="139" t="s">
        <v>1071</v>
      </c>
      <c r="B1" s="139"/>
      <c r="O1" s="23"/>
      <c r="P1" s="24"/>
      <c r="R1" s="140"/>
    </row>
    <row r="2" spans="1:32" s="21" customFormat="1" ht="28.5" customHeight="1">
      <c r="A2" s="139" t="s">
        <v>1083</v>
      </c>
      <c r="B2" s="139"/>
      <c r="O2" s="23"/>
      <c r="P2" s="24"/>
      <c r="R2" s="140"/>
    </row>
    <row r="3" spans="1:32" s="21" customFormat="1" ht="28.5" customHeight="1">
      <c r="A3" s="139" t="s">
        <v>1030</v>
      </c>
      <c r="B3" s="139"/>
      <c r="O3" s="23"/>
      <c r="P3" s="24"/>
      <c r="R3" s="140"/>
    </row>
    <row r="4" spans="1:32" ht="16.5" hidden="1" customHeight="1">
      <c r="A4" s="285" t="s">
        <v>1004</v>
      </c>
      <c r="B4" s="286"/>
      <c r="C4" s="129">
        <v>1</v>
      </c>
      <c r="D4" s="84"/>
      <c r="E4" s="84"/>
      <c r="F4" s="84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AF4" s="17"/>
    </row>
    <row r="5" spans="1:32" s="21" customFormat="1" ht="16.5" customHeight="1">
      <c r="A5" s="281" t="s">
        <v>249</v>
      </c>
      <c r="B5" s="281"/>
      <c r="C5" s="168">
        <v>0.109</v>
      </c>
      <c r="O5" s="23"/>
      <c r="P5" s="24"/>
    </row>
    <row r="6" spans="1:32" s="21" customFormat="1" ht="16.5" customHeight="1">
      <c r="A6" s="212" t="s">
        <v>1057</v>
      </c>
      <c r="B6" s="212"/>
      <c r="C6" s="129">
        <v>0.3</v>
      </c>
      <c r="O6" s="23"/>
      <c r="P6" s="24"/>
    </row>
    <row r="7" spans="1:32" s="21" customFormat="1" ht="16.5" customHeight="1">
      <c r="A7" s="285" t="s">
        <v>1055</v>
      </c>
      <c r="B7" s="286"/>
      <c r="C7" s="129">
        <v>4</v>
      </c>
      <c r="O7" s="23"/>
      <c r="P7" s="24"/>
    </row>
    <row r="8" spans="1:32" s="21" customFormat="1" ht="16.5" customHeight="1">
      <c r="A8" s="213" t="s">
        <v>1056</v>
      </c>
      <c r="B8" s="214"/>
      <c r="C8" s="129">
        <v>8</v>
      </c>
      <c r="O8" s="23"/>
      <c r="P8" s="24"/>
    </row>
    <row r="9" spans="1:32" s="21" customFormat="1" ht="16.5" hidden="1" customHeight="1">
      <c r="A9" s="285" t="s">
        <v>1003</v>
      </c>
      <c r="B9" s="286"/>
      <c r="C9" s="129">
        <v>1</v>
      </c>
      <c r="O9" s="23"/>
      <c r="P9" s="24"/>
    </row>
    <row r="10" spans="1:32" s="21" customFormat="1" ht="16.5" hidden="1" customHeight="1">
      <c r="A10" s="281" t="s">
        <v>411</v>
      </c>
      <c r="B10" s="281"/>
      <c r="C10" s="129">
        <v>1</v>
      </c>
      <c r="O10" s="23"/>
      <c r="P10" s="24"/>
    </row>
    <row r="11" spans="1:32" s="21" customFormat="1" ht="16.5" hidden="1" customHeight="1">
      <c r="A11" s="281" t="s">
        <v>250</v>
      </c>
      <c r="B11" s="281"/>
      <c r="C11" s="129">
        <v>0.5</v>
      </c>
      <c r="O11" s="23"/>
      <c r="P11" s="24"/>
    </row>
    <row r="12" spans="1:32" s="21" customFormat="1" ht="16.5" customHeight="1">
      <c r="A12" s="141" t="s">
        <v>1005</v>
      </c>
      <c r="B12" s="141"/>
      <c r="C12" s="129">
        <v>1.5</v>
      </c>
      <c r="O12" s="23"/>
      <c r="P12" s="24"/>
    </row>
    <row r="13" spans="1:32" s="21" customFormat="1" ht="16.5" customHeight="1">
      <c r="A13" s="169" t="s">
        <v>1009</v>
      </c>
      <c r="B13" s="144"/>
      <c r="C13" s="86">
        <v>100</v>
      </c>
      <c r="E13" s="173" t="s">
        <v>1015</v>
      </c>
      <c r="O13" s="23"/>
      <c r="P13" s="24"/>
    </row>
    <row r="14" spans="1:32" s="21" customFormat="1" ht="15.75" customHeight="1">
      <c r="A14" s="95" t="s">
        <v>1010</v>
      </c>
      <c r="B14" s="141"/>
      <c r="C14" s="86">
        <v>150</v>
      </c>
      <c r="O14" s="23"/>
      <c r="P14" s="24"/>
    </row>
    <row r="15" spans="1:32" s="21" customFormat="1" ht="15.75" customHeight="1">
      <c r="A15" s="95"/>
      <c r="B15" s="176"/>
      <c r="C15" s="95"/>
      <c r="O15" s="23"/>
      <c r="P15" s="24"/>
    </row>
    <row r="16" spans="1:32" s="91" customFormat="1" ht="16.5" customHeight="1">
      <c r="A16" s="16"/>
      <c r="B16" s="16"/>
      <c r="C16" s="28" t="s">
        <v>271</v>
      </c>
      <c r="D16" s="28" t="s">
        <v>272</v>
      </c>
      <c r="E16" s="28" t="s">
        <v>273</v>
      </c>
      <c r="F16" s="28" t="s">
        <v>274</v>
      </c>
      <c r="G16" s="28" t="s">
        <v>275</v>
      </c>
      <c r="H16" s="28" t="s">
        <v>276</v>
      </c>
      <c r="I16" s="28" t="s">
        <v>277</v>
      </c>
      <c r="J16" s="16" t="s">
        <v>306</v>
      </c>
      <c r="K16" s="16" t="s">
        <v>278</v>
      </c>
      <c r="L16" s="90" t="s">
        <v>279</v>
      </c>
      <c r="M16" s="90" t="s">
        <v>280</v>
      </c>
      <c r="N16" s="90" t="s">
        <v>281</v>
      </c>
      <c r="O16" s="90"/>
      <c r="P16" s="90"/>
      <c r="Q16" s="90"/>
    </row>
    <row r="17" spans="1:18" s="12" customFormat="1" ht="37.5" customHeight="1" thickBot="1">
      <c r="A17" s="275" t="s">
        <v>1016</v>
      </c>
      <c r="B17" s="276"/>
      <c r="C17" s="85">
        <v>284.7</v>
      </c>
      <c r="D17" s="85">
        <v>239.8</v>
      </c>
      <c r="E17" s="85">
        <v>203.2</v>
      </c>
      <c r="F17" s="85">
        <v>130.9</v>
      </c>
      <c r="G17" s="85">
        <v>82.4</v>
      </c>
      <c r="H17" s="85">
        <v>57.7</v>
      </c>
      <c r="I17" s="85">
        <v>61.1</v>
      </c>
      <c r="J17" s="85">
        <v>85.2</v>
      </c>
      <c r="K17" s="85">
        <v>120.6</v>
      </c>
      <c r="L17" s="85">
        <v>175</v>
      </c>
      <c r="M17" s="85">
        <v>220.3</v>
      </c>
      <c r="N17" s="85">
        <v>257.10000000000002</v>
      </c>
      <c r="O17" s="175" t="s">
        <v>1019</v>
      </c>
      <c r="P17" s="142"/>
      <c r="Q17" s="142"/>
    </row>
    <row r="18" spans="1:18" s="12" customFormat="1" ht="27.75" customHeight="1" thickBot="1">
      <c r="A18" s="277" t="s">
        <v>1017</v>
      </c>
      <c r="B18" s="278"/>
      <c r="C18" s="41">
        <v>17.5</v>
      </c>
      <c r="D18" s="41">
        <v>19.2</v>
      </c>
      <c r="E18" s="41">
        <v>22.1</v>
      </c>
      <c r="F18" s="41">
        <v>35</v>
      </c>
      <c r="G18" s="41">
        <v>54.1</v>
      </c>
      <c r="H18" s="41">
        <v>56.9</v>
      </c>
      <c r="I18" s="41">
        <v>59.7</v>
      </c>
      <c r="J18" s="41">
        <v>50.5</v>
      </c>
      <c r="K18" s="41">
        <v>45.1</v>
      </c>
      <c r="L18" s="41">
        <v>36.6</v>
      </c>
      <c r="M18" s="41">
        <v>24.8</v>
      </c>
      <c r="N18" s="41">
        <v>23.4</v>
      </c>
      <c r="O18" s="175" t="s">
        <v>1019</v>
      </c>
      <c r="P18" s="142"/>
      <c r="Q18" s="142"/>
    </row>
    <row r="19" spans="1:18" s="14" customFormat="1" ht="23.25" customHeight="1">
      <c r="A19" s="279" t="s">
        <v>1076</v>
      </c>
      <c r="B19" s="280"/>
      <c r="C19" s="88">
        <f>MAX(0,C17-C18)</f>
        <v>267.2</v>
      </c>
      <c r="D19" s="88">
        <f>MAX(0,D17-D18)</f>
        <v>220.60000000000002</v>
      </c>
      <c r="E19" s="88">
        <f t="shared" ref="E19:N19" si="0">MAX(0,E17-E18)</f>
        <v>181.1</v>
      </c>
      <c r="F19" s="88">
        <f t="shared" si="0"/>
        <v>95.9</v>
      </c>
      <c r="G19" s="88">
        <f t="shared" si="0"/>
        <v>28.300000000000004</v>
      </c>
      <c r="H19" s="88">
        <f t="shared" si="0"/>
        <v>0.80000000000000426</v>
      </c>
      <c r="I19" s="88">
        <f t="shared" si="0"/>
        <v>1.3999999999999986</v>
      </c>
      <c r="J19" s="88">
        <f t="shared" si="0"/>
        <v>34.700000000000003</v>
      </c>
      <c r="K19" s="88">
        <f t="shared" si="0"/>
        <v>75.5</v>
      </c>
      <c r="L19" s="88">
        <f t="shared" si="0"/>
        <v>138.4</v>
      </c>
      <c r="M19" s="88">
        <f t="shared" si="0"/>
        <v>195.5</v>
      </c>
      <c r="N19" s="88">
        <f t="shared" si="0"/>
        <v>233.70000000000002</v>
      </c>
      <c r="O19" s="142"/>
      <c r="P19" s="142"/>
      <c r="Q19" s="142"/>
    </row>
    <row r="20" spans="1:18" s="14" customFormat="1" ht="18" hidden="1" customHeight="1">
      <c r="A20" s="272" t="s">
        <v>282</v>
      </c>
      <c r="B20" s="273"/>
      <c r="C20" s="142">
        <v>31</v>
      </c>
      <c r="D20" s="27">
        <v>28</v>
      </c>
      <c r="E20" s="27">
        <v>31</v>
      </c>
      <c r="F20" s="27">
        <v>30</v>
      </c>
      <c r="G20" s="27">
        <v>31</v>
      </c>
      <c r="H20" s="27">
        <v>30</v>
      </c>
      <c r="I20" s="27">
        <v>31</v>
      </c>
      <c r="J20" s="142">
        <v>31</v>
      </c>
      <c r="K20" s="172">
        <v>30</v>
      </c>
      <c r="L20" s="142">
        <v>31</v>
      </c>
      <c r="M20" s="142">
        <v>31</v>
      </c>
      <c r="N20" s="142">
        <v>31</v>
      </c>
      <c r="O20" s="142"/>
      <c r="P20" s="142"/>
      <c r="Q20" s="142"/>
    </row>
    <row r="21" spans="1:18" s="14" customFormat="1" ht="23.25" customHeight="1">
      <c r="A21" s="137" t="s">
        <v>1018</v>
      </c>
      <c r="B21" s="174"/>
      <c r="C21" s="174"/>
      <c r="D21" s="174"/>
      <c r="E21" s="174"/>
      <c r="F21" s="172"/>
      <c r="G21" s="38" t="s">
        <v>159</v>
      </c>
      <c r="H21" s="174"/>
      <c r="I21" s="174"/>
      <c r="J21" s="174"/>
      <c r="K21" s="175"/>
    </row>
    <row r="22" spans="1:18" s="14" customFormat="1" ht="16.5" hidden="1" customHeight="1">
      <c r="A22" s="29"/>
      <c r="B22" s="27"/>
      <c r="C22" s="27"/>
      <c r="D22" s="27"/>
      <c r="E22" s="27"/>
      <c r="F22" s="27"/>
      <c r="G22" s="27"/>
      <c r="H22" s="27"/>
      <c r="I22" s="27"/>
      <c r="J22" s="143"/>
      <c r="K22" s="143"/>
    </row>
    <row r="23" spans="1:18" s="14" customFormat="1" ht="24.75" hidden="1" customHeight="1">
      <c r="A23" s="29"/>
      <c r="B23" s="27"/>
      <c r="C23" s="28" t="s">
        <v>271</v>
      </c>
      <c r="D23" s="28" t="s">
        <v>272</v>
      </c>
      <c r="E23" s="28" t="s">
        <v>273</v>
      </c>
      <c r="F23" s="28" t="s">
        <v>274</v>
      </c>
      <c r="G23" s="28" t="s">
        <v>275</v>
      </c>
      <c r="H23" s="28" t="s">
        <v>276</v>
      </c>
      <c r="I23" s="28" t="s">
        <v>277</v>
      </c>
      <c r="J23" s="16" t="s">
        <v>306</v>
      </c>
      <c r="K23" s="16" t="s">
        <v>278</v>
      </c>
      <c r="L23" s="90" t="s">
        <v>279</v>
      </c>
      <c r="M23" s="90" t="s">
        <v>280</v>
      </c>
      <c r="N23" s="90" t="s">
        <v>281</v>
      </c>
      <c r="O23" s="97" t="s">
        <v>284</v>
      </c>
      <c r="P23" s="98" t="s">
        <v>283</v>
      </c>
      <c r="Q23" s="16" t="s">
        <v>1008</v>
      </c>
    </row>
    <row r="24" spans="1:18" s="14" customFormat="1" ht="16.5" hidden="1" customHeight="1">
      <c r="A24" s="205" t="s">
        <v>1007</v>
      </c>
      <c r="B24" s="27"/>
      <c r="C24" s="148">
        <f t="shared" ref="C24:N24" si="1">$C$13*C$27/$Q$27</f>
        <v>100</v>
      </c>
      <c r="D24" s="148">
        <f t="shared" si="1"/>
        <v>91.405581693755366</v>
      </c>
      <c r="E24" s="148">
        <f t="shared" si="1"/>
        <v>67.776946107784426</v>
      </c>
      <c r="F24" s="148">
        <f t="shared" si="1"/>
        <v>37.087075848303392</v>
      </c>
      <c r="G24" s="148">
        <f t="shared" si="1"/>
        <v>10.591317365269465</v>
      </c>
      <c r="H24" s="148">
        <f t="shared" si="1"/>
        <v>0.30938123752495178</v>
      </c>
      <c r="I24" s="148">
        <f t="shared" si="1"/>
        <v>0.52395209580838276</v>
      </c>
      <c r="J24" s="148">
        <f t="shared" si="1"/>
        <v>12.986526946107787</v>
      </c>
      <c r="K24" s="148">
        <f t="shared" si="1"/>
        <v>29.197854291417173</v>
      </c>
      <c r="L24" s="148">
        <f t="shared" si="1"/>
        <v>51.796407185628752</v>
      </c>
      <c r="M24" s="148">
        <f t="shared" si="1"/>
        <v>73.166167664670667</v>
      </c>
      <c r="N24" s="148">
        <f t="shared" si="1"/>
        <v>87.462574850299418</v>
      </c>
      <c r="O24" s="145">
        <f>(C24*C$20+D24*D$20+E24*E$20+F24*F$20+G24*G$20+H24*H$20+I24*I$20+J24*J$20+K24*K$20+L24*L$20+M24*M$20+N24*N$20)/7</f>
        <v>2441.5151839178789</v>
      </c>
      <c r="P24" s="120">
        <f>O24/52</f>
        <v>46.952215075343823</v>
      </c>
      <c r="Q24" s="120">
        <f>MAX(C24,D24,E24,F24,G24,H24,I24,J24,K24,L24,M24,N24)</f>
        <v>100</v>
      </c>
    </row>
    <row r="25" spans="1:18" s="14" customFormat="1" ht="16.5" hidden="1" customHeight="1">
      <c r="A25" s="206" t="s">
        <v>1036</v>
      </c>
      <c r="B25" s="27"/>
      <c r="C25" s="148">
        <f t="shared" ref="C25:N25" si="2">$C$14*C$27/$Q$27</f>
        <v>150</v>
      </c>
      <c r="D25" s="148">
        <f t="shared" si="2"/>
        <v>137.10837254063307</v>
      </c>
      <c r="E25" s="148">
        <f t="shared" si="2"/>
        <v>101.66541916167664</v>
      </c>
      <c r="F25" s="148">
        <f t="shared" si="2"/>
        <v>55.630613772455092</v>
      </c>
      <c r="G25" s="148">
        <f t="shared" si="2"/>
        <v>15.886976047904195</v>
      </c>
      <c r="H25" s="148">
        <f t="shared" si="2"/>
        <v>0.4640718562874277</v>
      </c>
      <c r="I25" s="148">
        <f t="shared" si="2"/>
        <v>0.78592814371257413</v>
      </c>
      <c r="J25" s="148">
        <f t="shared" si="2"/>
        <v>19.479790419161681</v>
      </c>
      <c r="K25" s="148">
        <f t="shared" si="2"/>
        <v>43.796781437125752</v>
      </c>
      <c r="L25" s="148">
        <f t="shared" si="2"/>
        <v>77.694610778443121</v>
      </c>
      <c r="M25" s="148">
        <f t="shared" si="2"/>
        <v>109.74925149700601</v>
      </c>
      <c r="N25" s="148">
        <f t="shared" si="2"/>
        <v>131.19386227544911</v>
      </c>
      <c r="O25" s="145">
        <f>(C25*C$20+D25*D$20+E25*E$20+F25*F$20+G25*G$20+H25*H$20+I25*I$20+J25*J$20+K25*K$20+L25*L$20+M25*M$20+N25*N$20)/7</f>
        <v>3662.2727758768183</v>
      </c>
      <c r="P25" s="120">
        <f>O25/52</f>
        <v>70.428322613015737</v>
      </c>
      <c r="Q25" s="120">
        <f>MAX(C25,D25,E25,F25,G25,H25,I25,J25,K25,L25,M25,N25)</f>
        <v>150</v>
      </c>
    </row>
    <row r="26" spans="1:18" s="142" customFormat="1" ht="38.25" hidden="1" customHeight="1">
      <c r="A26" s="95" t="s">
        <v>1020</v>
      </c>
      <c r="B26" s="95" t="s">
        <v>875</v>
      </c>
      <c r="C26" s="95" t="s">
        <v>285</v>
      </c>
      <c r="D26" s="95" t="s">
        <v>286</v>
      </c>
      <c r="E26" s="95" t="s">
        <v>287</v>
      </c>
      <c r="F26" s="95" t="s">
        <v>288</v>
      </c>
      <c r="G26" s="95" t="s">
        <v>289</v>
      </c>
      <c r="H26" s="95" t="s">
        <v>290</v>
      </c>
      <c r="I26" s="95" t="s">
        <v>291</v>
      </c>
      <c r="J26" s="95" t="s">
        <v>292</v>
      </c>
      <c r="K26" s="95" t="s">
        <v>293</v>
      </c>
      <c r="L26" s="95" t="s">
        <v>294</v>
      </c>
      <c r="M26" s="95" t="s">
        <v>295</v>
      </c>
      <c r="N26" s="95" t="s">
        <v>296</v>
      </c>
      <c r="O26" s="97" t="s">
        <v>284</v>
      </c>
      <c r="P26" s="98" t="s">
        <v>283</v>
      </c>
      <c r="Q26" s="16" t="s">
        <v>1008</v>
      </c>
    </row>
    <row r="27" spans="1:18" s="12" customFormat="1" ht="18" hidden="1" customHeight="1">
      <c r="A27" s="99">
        <v>1</v>
      </c>
      <c r="B27" s="120" t="e">
        <f>CHOOSE(#REF!,'nozzle ratios'!$E8,'nozzle ratios'!$F8,'nozzle ratios'!$G8,'nozzle ratios'!$I8,'nozzle ratios'!$J8,'nozzle ratios'!$K8,'nozzle ratios'!$L8,'nozzle ratios'!$M8)*$C$4/$C$7*($C$9)*($C$10)^$C$11</f>
        <v>#REF!</v>
      </c>
      <c r="C27" s="120">
        <f t="shared" ref="C27:N27" si="3">7*$C$5*$C$8/$C$7*($C$9)*($C$10)^$C$11*C$19/C$20</f>
        <v>13.153135483870967</v>
      </c>
      <c r="D27" s="120">
        <f t="shared" si="3"/>
        <v>12.022700000000002</v>
      </c>
      <c r="E27" s="120">
        <f t="shared" si="3"/>
        <v>8.9147935483870953</v>
      </c>
      <c r="F27" s="120">
        <f t="shared" si="3"/>
        <v>4.8781133333333333</v>
      </c>
      <c r="G27" s="120">
        <f t="shared" si="3"/>
        <v>1.3930903225806455</v>
      </c>
      <c r="H27" s="120">
        <f t="shared" si="3"/>
        <v>4.0693333333333553E-2</v>
      </c>
      <c r="I27" s="120">
        <f t="shared" si="3"/>
        <v>6.8916129032257994E-2</v>
      </c>
      <c r="J27" s="120">
        <f t="shared" si="3"/>
        <v>1.7081354838709679</v>
      </c>
      <c r="K27" s="120">
        <f t="shared" si="3"/>
        <v>3.8404333333333338</v>
      </c>
      <c r="L27" s="120">
        <f t="shared" si="3"/>
        <v>6.8128516129032262</v>
      </c>
      <c r="M27" s="120">
        <f t="shared" si="3"/>
        <v>9.6236451612903231</v>
      </c>
      <c r="N27" s="120">
        <f t="shared" si="3"/>
        <v>11.504070967741937</v>
      </c>
      <c r="O27" s="145">
        <f>(C27*C$20+D27*D$20+E27*E$20+F27*F$20+G27*G$20+H27*H$20+I27*I$20+J27*J$20+K27*K$20+L27*L$20+M27*M$20+N27*N$20)/7</f>
        <v>321.13580000000002</v>
      </c>
      <c r="P27" s="120">
        <f t="shared" ref="P27:P46" si="4">O27/52</f>
        <v>6.1756884615384617</v>
      </c>
      <c r="Q27" s="120">
        <f>MAX(C27,D27,E27,F27,G27,H27,I27,J27,K27,L27,M27,N27)</f>
        <v>13.153135483870967</v>
      </c>
      <c r="R27" s="120"/>
    </row>
    <row r="28" spans="1:18" s="12" customFormat="1" ht="18" hidden="1" customHeight="1">
      <c r="A28" s="99">
        <v>2</v>
      </c>
      <c r="B28" s="120"/>
      <c r="C28" s="120">
        <f>C$27*$A28</f>
        <v>26.306270967741934</v>
      </c>
      <c r="D28" s="120">
        <f t="shared" ref="D28:N30" si="5">D$27*$A28</f>
        <v>24.045400000000004</v>
      </c>
      <c r="E28" s="120">
        <f t="shared" si="5"/>
        <v>17.829587096774191</v>
      </c>
      <c r="F28" s="120">
        <f t="shared" si="5"/>
        <v>9.7562266666666666</v>
      </c>
      <c r="G28" s="120">
        <f t="shared" si="5"/>
        <v>2.7861806451612909</v>
      </c>
      <c r="H28" s="120">
        <f t="shared" si="5"/>
        <v>8.1386666666667107E-2</v>
      </c>
      <c r="I28" s="120">
        <f t="shared" si="5"/>
        <v>0.13783225806451599</v>
      </c>
      <c r="J28" s="120">
        <f t="shared" si="5"/>
        <v>3.4162709677419358</v>
      </c>
      <c r="K28" s="120">
        <f t="shared" si="5"/>
        <v>7.6808666666666676</v>
      </c>
      <c r="L28" s="120">
        <f t="shared" si="5"/>
        <v>13.625703225806452</v>
      </c>
      <c r="M28" s="120">
        <f t="shared" si="5"/>
        <v>19.247290322580646</v>
      </c>
      <c r="N28" s="120">
        <f t="shared" si="5"/>
        <v>23.008141935483874</v>
      </c>
      <c r="O28" s="145">
        <f t="shared" ref="O28:O46" si="6">(C28*C$20+D28*D$20+E28*E$20+F28*F$20+G28*G$20+H28*H$20+I28*I$20+J28*J$20+K28*K$20+L28*L$20+M28*M$20+N28*N$20)/7</f>
        <v>642.27160000000003</v>
      </c>
      <c r="P28" s="120">
        <f t="shared" si="4"/>
        <v>12.351376923076923</v>
      </c>
      <c r="Q28" s="120">
        <f t="shared" ref="Q28:Q46" si="7">MAX(C28,D28,E28,F28,G28,H28,I28,J28,K28,L28,M28,N28)</f>
        <v>26.306270967741934</v>
      </c>
      <c r="R28" s="120"/>
    </row>
    <row r="29" spans="1:18" s="12" customFormat="1" ht="18" hidden="1" customHeight="1">
      <c r="A29" s="99">
        <v>3</v>
      </c>
      <c r="B29" s="120"/>
      <c r="C29" s="120">
        <f t="shared" ref="C29:N44" si="8">C$27*$A29</f>
        <v>39.4594064516129</v>
      </c>
      <c r="D29" s="120">
        <f t="shared" si="5"/>
        <v>36.068100000000008</v>
      </c>
      <c r="E29" s="120">
        <f t="shared" si="5"/>
        <v>26.744380645161286</v>
      </c>
      <c r="F29" s="120">
        <f t="shared" si="5"/>
        <v>14.63434</v>
      </c>
      <c r="G29" s="120">
        <f t="shared" si="5"/>
        <v>4.1792709677419362</v>
      </c>
      <c r="H29" s="120">
        <f t="shared" si="5"/>
        <v>0.12208000000000066</v>
      </c>
      <c r="I29" s="120">
        <f t="shared" si="5"/>
        <v>0.20674838709677398</v>
      </c>
      <c r="J29" s="120">
        <f t="shared" si="5"/>
        <v>5.124406451612904</v>
      </c>
      <c r="K29" s="120">
        <f t="shared" si="5"/>
        <v>11.521300000000002</v>
      </c>
      <c r="L29" s="120">
        <f t="shared" si="5"/>
        <v>20.438554838709678</v>
      </c>
      <c r="M29" s="120">
        <f t="shared" si="5"/>
        <v>28.870935483870969</v>
      </c>
      <c r="N29" s="120">
        <f t="shared" si="5"/>
        <v>34.512212903225809</v>
      </c>
      <c r="O29" s="145">
        <f t="shared" si="6"/>
        <v>963.40739999999994</v>
      </c>
      <c r="P29" s="120">
        <f t="shared" si="4"/>
        <v>18.527065384615383</v>
      </c>
      <c r="Q29" s="120">
        <f t="shared" si="7"/>
        <v>39.4594064516129</v>
      </c>
      <c r="R29" s="120"/>
    </row>
    <row r="30" spans="1:18" s="12" customFormat="1" ht="18" hidden="1" customHeight="1">
      <c r="A30" s="99">
        <v>4</v>
      </c>
      <c r="B30" s="120"/>
      <c r="C30" s="120">
        <f t="shared" si="8"/>
        <v>52.612541935483868</v>
      </c>
      <c r="D30" s="120">
        <f t="shared" si="5"/>
        <v>48.090800000000009</v>
      </c>
      <c r="E30" s="120">
        <f t="shared" si="5"/>
        <v>35.659174193548381</v>
      </c>
      <c r="F30" s="120">
        <f t="shared" si="5"/>
        <v>19.512453333333333</v>
      </c>
      <c r="G30" s="120">
        <f t="shared" si="5"/>
        <v>5.5723612903225819</v>
      </c>
      <c r="H30" s="120">
        <f t="shared" si="5"/>
        <v>0.16277333333333421</v>
      </c>
      <c r="I30" s="120">
        <f t="shared" si="5"/>
        <v>0.27566451612903198</v>
      </c>
      <c r="J30" s="120">
        <f t="shared" si="5"/>
        <v>6.8325419354838717</v>
      </c>
      <c r="K30" s="120">
        <f t="shared" si="5"/>
        <v>15.361733333333335</v>
      </c>
      <c r="L30" s="120">
        <f t="shared" si="5"/>
        <v>27.251406451612905</v>
      </c>
      <c r="M30" s="120">
        <f t="shared" si="5"/>
        <v>38.494580645161292</v>
      </c>
      <c r="N30" s="120">
        <f t="shared" si="5"/>
        <v>46.016283870967747</v>
      </c>
      <c r="O30" s="145">
        <f t="shared" si="6"/>
        <v>1284.5432000000001</v>
      </c>
      <c r="P30" s="120">
        <f t="shared" si="4"/>
        <v>24.702753846153847</v>
      </c>
      <c r="Q30" s="120">
        <f t="shared" si="7"/>
        <v>52.612541935483868</v>
      </c>
      <c r="R30" s="120"/>
    </row>
    <row r="31" spans="1:18" s="12" customFormat="1" ht="18" hidden="1" customHeight="1">
      <c r="A31" s="99">
        <v>5</v>
      </c>
      <c r="B31" s="120"/>
      <c r="C31" s="120">
        <f t="shared" si="8"/>
        <v>65.76567741935483</v>
      </c>
      <c r="D31" s="120">
        <f t="shared" si="8"/>
        <v>60.113500000000009</v>
      </c>
      <c r="E31" s="120">
        <f t="shared" si="8"/>
        <v>44.573967741935476</v>
      </c>
      <c r="F31" s="120">
        <f t="shared" si="8"/>
        <v>24.390566666666665</v>
      </c>
      <c r="G31" s="120">
        <f t="shared" si="8"/>
        <v>6.9654516129032276</v>
      </c>
      <c r="H31" s="120">
        <f t="shared" si="8"/>
        <v>0.20346666666666777</v>
      </c>
      <c r="I31" s="120">
        <f t="shared" si="8"/>
        <v>0.34458064516128994</v>
      </c>
      <c r="J31" s="120">
        <f t="shared" si="8"/>
        <v>8.5406774193548394</v>
      </c>
      <c r="K31" s="120">
        <f t="shared" si="8"/>
        <v>19.20216666666667</v>
      </c>
      <c r="L31" s="120">
        <f t="shared" si="8"/>
        <v>34.064258064516132</v>
      </c>
      <c r="M31" s="120">
        <f t="shared" si="8"/>
        <v>48.118225806451619</v>
      </c>
      <c r="N31" s="120">
        <f t="shared" si="8"/>
        <v>57.520354838709686</v>
      </c>
      <c r="O31" s="145">
        <f t="shared" si="6"/>
        <v>1605.6790000000001</v>
      </c>
      <c r="P31" s="120">
        <f t="shared" si="4"/>
        <v>30.87844230769231</v>
      </c>
      <c r="Q31" s="120">
        <f t="shared" si="7"/>
        <v>65.76567741935483</v>
      </c>
      <c r="R31" s="120"/>
    </row>
    <row r="32" spans="1:18" s="12" customFormat="1" ht="18" hidden="1" customHeight="1">
      <c r="A32" s="99">
        <v>6</v>
      </c>
      <c r="B32" s="120"/>
      <c r="C32" s="120">
        <f t="shared" si="8"/>
        <v>78.918812903225799</v>
      </c>
      <c r="D32" s="120">
        <f t="shared" si="8"/>
        <v>72.136200000000017</v>
      </c>
      <c r="E32" s="120">
        <f t="shared" si="8"/>
        <v>53.488761290322572</v>
      </c>
      <c r="F32" s="120">
        <f t="shared" si="8"/>
        <v>29.26868</v>
      </c>
      <c r="G32" s="120">
        <f t="shared" si="8"/>
        <v>8.3585419354838724</v>
      </c>
      <c r="H32" s="120">
        <f t="shared" si="8"/>
        <v>0.24416000000000132</v>
      </c>
      <c r="I32" s="120">
        <f t="shared" si="8"/>
        <v>0.41349677419354797</v>
      </c>
      <c r="J32" s="120">
        <f t="shared" si="8"/>
        <v>10.248812903225808</v>
      </c>
      <c r="K32" s="120">
        <f t="shared" si="8"/>
        <v>23.042600000000004</v>
      </c>
      <c r="L32" s="120">
        <f t="shared" si="8"/>
        <v>40.877109677419355</v>
      </c>
      <c r="M32" s="120">
        <f t="shared" si="8"/>
        <v>57.741870967741939</v>
      </c>
      <c r="N32" s="120">
        <f t="shared" si="8"/>
        <v>69.024425806451617</v>
      </c>
      <c r="O32" s="145">
        <f t="shared" si="6"/>
        <v>1926.8147999999999</v>
      </c>
      <c r="P32" s="120">
        <f t="shared" si="4"/>
        <v>37.054130769230767</v>
      </c>
      <c r="Q32" s="120">
        <f t="shared" si="7"/>
        <v>78.918812903225799</v>
      </c>
      <c r="R32" s="120"/>
    </row>
    <row r="33" spans="1:24" s="12" customFormat="1" ht="18" hidden="1" customHeight="1">
      <c r="A33" s="99">
        <v>7</v>
      </c>
      <c r="B33" s="120"/>
      <c r="C33" s="120">
        <f t="shared" si="8"/>
        <v>92.071948387096768</v>
      </c>
      <c r="D33" s="120">
        <f t="shared" si="8"/>
        <v>84.158900000000017</v>
      </c>
      <c r="E33" s="120">
        <f t="shared" si="8"/>
        <v>62.403554838709667</v>
      </c>
      <c r="F33" s="120">
        <f t="shared" si="8"/>
        <v>34.146793333333335</v>
      </c>
      <c r="G33" s="120">
        <f t="shared" si="8"/>
        <v>9.7516322580645181</v>
      </c>
      <c r="H33" s="120">
        <f t="shared" si="8"/>
        <v>0.28485333333333485</v>
      </c>
      <c r="I33" s="120">
        <f t="shared" si="8"/>
        <v>0.48241290322580599</v>
      </c>
      <c r="J33" s="120">
        <f t="shared" si="8"/>
        <v>11.956948387096775</v>
      </c>
      <c r="K33" s="120">
        <f t="shared" si="8"/>
        <v>26.883033333333337</v>
      </c>
      <c r="L33" s="120">
        <f t="shared" si="8"/>
        <v>47.689961290322586</v>
      </c>
      <c r="M33" s="120">
        <f t="shared" si="8"/>
        <v>67.365516129032258</v>
      </c>
      <c r="N33" s="120">
        <f t="shared" si="8"/>
        <v>80.528496774193556</v>
      </c>
      <c r="O33" s="145">
        <f t="shared" si="6"/>
        <v>2247.9506000000001</v>
      </c>
      <c r="P33" s="120">
        <f t="shared" si="4"/>
        <v>43.22981923076923</v>
      </c>
      <c r="Q33" s="120">
        <f t="shared" si="7"/>
        <v>92.071948387096768</v>
      </c>
      <c r="R33" s="120"/>
    </row>
    <row r="34" spans="1:24" s="12" customFormat="1" ht="18" hidden="1" customHeight="1">
      <c r="A34" s="99">
        <v>8</v>
      </c>
      <c r="B34" s="120"/>
      <c r="C34" s="120">
        <f t="shared" si="8"/>
        <v>105.22508387096774</v>
      </c>
      <c r="D34" s="120">
        <f t="shared" si="8"/>
        <v>96.181600000000017</v>
      </c>
      <c r="E34" s="120">
        <f t="shared" si="8"/>
        <v>71.318348387096762</v>
      </c>
      <c r="F34" s="120">
        <f t="shared" si="8"/>
        <v>39.024906666666666</v>
      </c>
      <c r="G34" s="120">
        <f t="shared" si="8"/>
        <v>11.144722580645164</v>
      </c>
      <c r="H34" s="120">
        <f t="shared" si="8"/>
        <v>0.32554666666666843</v>
      </c>
      <c r="I34" s="120">
        <f t="shared" si="8"/>
        <v>0.55132903225806396</v>
      </c>
      <c r="J34" s="120">
        <f t="shared" si="8"/>
        <v>13.665083870967743</v>
      </c>
      <c r="K34" s="120">
        <f t="shared" si="8"/>
        <v>30.72346666666667</v>
      </c>
      <c r="L34" s="120">
        <f t="shared" si="8"/>
        <v>54.502812903225809</v>
      </c>
      <c r="M34" s="120">
        <f t="shared" si="8"/>
        <v>76.989161290322585</v>
      </c>
      <c r="N34" s="120">
        <f t="shared" si="8"/>
        <v>92.032567741935495</v>
      </c>
      <c r="O34" s="145">
        <f t="shared" si="6"/>
        <v>2569.0864000000001</v>
      </c>
      <c r="P34" s="120">
        <f t="shared" si="4"/>
        <v>49.405507692307694</v>
      </c>
      <c r="Q34" s="120">
        <f t="shared" si="7"/>
        <v>105.22508387096774</v>
      </c>
      <c r="R34" s="120"/>
    </row>
    <row r="35" spans="1:24" s="12" customFormat="1" ht="18" hidden="1" customHeight="1">
      <c r="A35" s="99">
        <v>9</v>
      </c>
      <c r="B35" s="120"/>
      <c r="C35" s="120">
        <f t="shared" si="8"/>
        <v>118.37821935483871</v>
      </c>
      <c r="D35" s="120">
        <f t="shared" si="8"/>
        <v>108.20430000000002</v>
      </c>
      <c r="E35" s="120">
        <f t="shared" si="8"/>
        <v>80.233141935483857</v>
      </c>
      <c r="F35" s="120">
        <f t="shared" si="8"/>
        <v>43.903019999999998</v>
      </c>
      <c r="G35" s="120">
        <f t="shared" si="8"/>
        <v>12.537812903225809</v>
      </c>
      <c r="H35" s="120">
        <f t="shared" si="8"/>
        <v>0.36624000000000201</v>
      </c>
      <c r="I35" s="120">
        <f t="shared" si="8"/>
        <v>0.62024516129032192</v>
      </c>
      <c r="J35" s="120">
        <f t="shared" si="8"/>
        <v>15.373219354838712</v>
      </c>
      <c r="K35" s="120">
        <f t="shared" si="8"/>
        <v>34.563900000000004</v>
      </c>
      <c r="L35" s="120">
        <f t="shared" si="8"/>
        <v>61.315664516129033</v>
      </c>
      <c r="M35" s="120">
        <f t="shared" si="8"/>
        <v>86.612806451612911</v>
      </c>
      <c r="N35" s="120">
        <f t="shared" si="8"/>
        <v>103.53663870967743</v>
      </c>
      <c r="O35" s="145">
        <f t="shared" si="6"/>
        <v>2890.2221999999997</v>
      </c>
      <c r="P35" s="120">
        <f t="shared" si="4"/>
        <v>55.58119615384615</v>
      </c>
      <c r="Q35" s="120">
        <f t="shared" si="7"/>
        <v>118.37821935483871</v>
      </c>
      <c r="R35" s="120"/>
    </row>
    <row r="36" spans="1:24" ht="18" hidden="1" customHeight="1">
      <c r="A36" s="99">
        <v>10</v>
      </c>
      <c r="B36" s="120"/>
      <c r="C36" s="120">
        <f t="shared" si="8"/>
        <v>131.53135483870966</v>
      </c>
      <c r="D36" s="120">
        <f t="shared" si="8"/>
        <v>120.22700000000002</v>
      </c>
      <c r="E36" s="120">
        <f t="shared" si="8"/>
        <v>89.147935483870953</v>
      </c>
      <c r="F36" s="120">
        <f t="shared" si="8"/>
        <v>48.781133333333329</v>
      </c>
      <c r="G36" s="120">
        <f t="shared" si="8"/>
        <v>13.930903225806455</v>
      </c>
      <c r="H36" s="120">
        <f t="shared" si="8"/>
        <v>0.40693333333333553</v>
      </c>
      <c r="I36" s="120">
        <f t="shared" si="8"/>
        <v>0.68916129032257989</v>
      </c>
      <c r="J36" s="120">
        <f t="shared" si="8"/>
        <v>17.081354838709679</v>
      </c>
      <c r="K36" s="120">
        <f t="shared" si="8"/>
        <v>38.404333333333341</v>
      </c>
      <c r="L36" s="120">
        <f t="shared" si="8"/>
        <v>68.128516129032263</v>
      </c>
      <c r="M36" s="120">
        <f t="shared" si="8"/>
        <v>96.236451612903238</v>
      </c>
      <c r="N36" s="120">
        <f t="shared" si="8"/>
        <v>115.04070967741937</v>
      </c>
      <c r="O36" s="145">
        <f t="shared" si="6"/>
        <v>3211.3580000000002</v>
      </c>
      <c r="P36" s="120">
        <f t="shared" si="4"/>
        <v>61.756884615384621</v>
      </c>
      <c r="Q36" s="120">
        <f t="shared" si="7"/>
        <v>131.53135483870966</v>
      </c>
      <c r="R36" s="120"/>
    </row>
    <row r="37" spans="1:24" ht="18" hidden="1" customHeight="1">
      <c r="A37" s="99">
        <v>11</v>
      </c>
      <c r="B37" s="120"/>
      <c r="C37" s="120">
        <f t="shared" si="8"/>
        <v>144.68449032258064</v>
      </c>
      <c r="D37" s="120">
        <f t="shared" si="8"/>
        <v>132.24970000000002</v>
      </c>
      <c r="E37" s="120">
        <f t="shared" si="8"/>
        <v>98.062729032258048</v>
      </c>
      <c r="F37" s="120">
        <f t="shared" si="8"/>
        <v>53.659246666666668</v>
      </c>
      <c r="G37" s="120">
        <f t="shared" si="8"/>
        <v>15.323993548387101</v>
      </c>
      <c r="H37" s="120">
        <f t="shared" si="8"/>
        <v>0.44762666666666906</v>
      </c>
      <c r="I37" s="120">
        <f t="shared" si="8"/>
        <v>0.75807741935483797</v>
      </c>
      <c r="J37" s="120">
        <f t="shared" si="8"/>
        <v>18.789490322580647</v>
      </c>
      <c r="K37" s="120">
        <f t="shared" si="8"/>
        <v>42.244766666666671</v>
      </c>
      <c r="L37" s="120">
        <f t="shared" si="8"/>
        <v>74.941367741935494</v>
      </c>
      <c r="M37" s="120">
        <f t="shared" si="8"/>
        <v>105.86009677419355</v>
      </c>
      <c r="N37" s="120">
        <f t="shared" si="8"/>
        <v>126.54478064516131</v>
      </c>
      <c r="O37" s="145">
        <f t="shared" si="6"/>
        <v>3532.4938000000002</v>
      </c>
      <c r="P37" s="120">
        <f t="shared" si="4"/>
        <v>67.932573076923077</v>
      </c>
      <c r="Q37" s="120">
        <f t="shared" si="7"/>
        <v>144.68449032258064</v>
      </c>
      <c r="R37" s="120"/>
    </row>
    <row r="38" spans="1:24" ht="18" hidden="1" customHeight="1">
      <c r="A38" s="99">
        <v>12</v>
      </c>
      <c r="B38" s="120"/>
      <c r="C38" s="120">
        <f t="shared" si="8"/>
        <v>157.8376258064516</v>
      </c>
      <c r="D38" s="120">
        <f t="shared" si="8"/>
        <v>144.27240000000003</v>
      </c>
      <c r="E38" s="120">
        <f t="shared" si="8"/>
        <v>106.97752258064514</v>
      </c>
      <c r="F38" s="120">
        <f t="shared" si="8"/>
        <v>58.53736</v>
      </c>
      <c r="G38" s="120">
        <f t="shared" si="8"/>
        <v>16.717083870967745</v>
      </c>
      <c r="H38" s="120">
        <f t="shared" si="8"/>
        <v>0.48832000000000264</v>
      </c>
      <c r="I38" s="120">
        <f t="shared" si="8"/>
        <v>0.82699354838709593</v>
      </c>
      <c r="J38" s="120">
        <f t="shared" si="8"/>
        <v>20.497625806451616</v>
      </c>
      <c r="K38" s="120">
        <f t="shared" si="8"/>
        <v>46.085200000000007</v>
      </c>
      <c r="L38" s="120">
        <f t="shared" si="8"/>
        <v>81.75421935483871</v>
      </c>
      <c r="M38" s="120">
        <f t="shared" si="8"/>
        <v>115.48374193548388</v>
      </c>
      <c r="N38" s="120">
        <f t="shared" si="8"/>
        <v>138.04885161290323</v>
      </c>
      <c r="O38" s="145">
        <f t="shared" si="6"/>
        <v>3853.6295999999998</v>
      </c>
      <c r="P38" s="120">
        <f t="shared" si="4"/>
        <v>74.108261538461534</v>
      </c>
      <c r="Q38" s="120">
        <f t="shared" si="7"/>
        <v>157.8376258064516</v>
      </c>
      <c r="R38" s="120"/>
    </row>
    <row r="39" spans="1:24" ht="18" hidden="1" customHeight="1">
      <c r="A39" s="99">
        <v>13</v>
      </c>
      <c r="B39" s="120"/>
      <c r="C39" s="120">
        <f t="shared" si="8"/>
        <v>170.99076129032258</v>
      </c>
      <c r="D39" s="120">
        <f t="shared" si="8"/>
        <v>156.29510000000002</v>
      </c>
      <c r="E39" s="120">
        <f t="shared" si="8"/>
        <v>115.89231612903224</v>
      </c>
      <c r="F39" s="120">
        <f t="shared" si="8"/>
        <v>63.415473333333331</v>
      </c>
      <c r="G39" s="120">
        <f t="shared" si="8"/>
        <v>18.110174193548392</v>
      </c>
      <c r="H39" s="120">
        <f t="shared" si="8"/>
        <v>0.52901333333333622</v>
      </c>
      <c r="I39" s="120">
        <f t="shared" si="8"/>
        <v>0.8959096774193539</v>
      </c>
      <c r="J39" s="120">
        <f t="shared" si="8"/>
        <v>22.205761290322585</v>
      </c>
      <c r="K39" s="120">
        <f t="shared" si="8"/>
        <v>49.925633333333337</v>
      </c>
      <c r="L39" s="120">
        <f t="shared" si="8"/>
        <v>88.567070967741941</v>
      </c>
      <c r="M39" s="120">
        <f t="shared" si="8"/>
        <v>125.1073870967742</v>
      </c>
      <c r="N39" s="120">
        <f t="shared" si="8"/>
        <v>149.55292258064517</v>
      </c>
      <c r="O39" s="145">
        <f t="shared" si="6"/>
        <v>4174.7654000000011</v>
      </c>
      <c r="P39" s="120">
        <f t="shared" si="4"/>
        <v>80.283950000000019</v>
      </c>
      <c r="Q39" s="120">
        <f t="shared" si="7"/>
        <v>170.99076129032258</v>
      </c>
      <c r="R39" s="120"/>
    </row>
    <row r="40" spans="1:24" ht="18" hidden="1" customHeight="1">
      <c r="A40" s="99">
        <v>14</v>
      </c>
      <c r="B40" s="120"/>
      <c r="C40" s="120">
        <f t="shared" si="8"/>
        <v>184.14389677419354</v>
      </c>
      <c r="D40" s="120">
        <f t="shared" si="8"/>
        <v>168.31780000000003</v>
      </c>
      <c r="E40" s="120">
        <f t="shared" si="8"/>
        <v>124.80710967741933</v>
      </c>
      <c r="F40" s="120">
        <f t="shared" si="8"/>
        <v>68.29358666666667</v>
      </c>
      <c r="G40" s="120">
        <f t="shared" si="8"/>
        <v>19.503264516129036</v>
      </c>
      <c r="H40" s="120">
        <f t="shared" si="8"/>
        <v>0.56970666666666969</v>
      </c>
      <c r="I40" s="120">
        <f t="shared" si="8"/>
        <v>0.96482580645161198</v>
      </c>
      <c r="J40" s="120">
        <f t="shared" si="8"/>
        <v>23.91389677419355</v>
      </c>
      <c r="K40" s="120">
        <f t="shared" si="8"/>
        <v>53.766066666666674</v>
      </c>
      <c r="L40" s="120">
        <f t="shared" si="8"/>
        <v>95.379922580645172</v>
      </c>
      <c r="M40" s="120">
        <f t="shared" si="8"/>
        <v>134.73103225806452</v>
      </c>
      <c r="N40" s="120">
        <f t="shared" si="8"/>
        <v>161.05699354838711</v>
      </c>
      <c r="O40" s="145">
        <f t="shared" si="6"/>
        <v>4495.9012000000002</v>
      </c>
      <c r="P40" s="120">
        <f t="shared" si="4"/>
        <v>86.459638461538461</v>
      </c>
      <c r="Q40" s="120">
        <f t="shared" si="7"/>
        <v>184.14389677419354</v>
      </c>
      <c r="R40" s="120"/>
    </row>
    <row r="41" spans="1:24" ht="18" hidden="1" customHeight="1">
      <c r="A41" s="99">
        <v>15</v>
      </c>
      <c r="B41" s="120"/>
      <c r="C41" s="120">
        <f t="shared" si="8"/>
        <v>197.29703225806452</v>
      </c>
      <c r="D41" s="120">
        <f t="shared" si="8"/>
        <v>180.34050000000002</v>
      </c>
      <c r="E41" s="120">
        <f t="shared" si="8"/>
        <v>133.72190322580644</v>
      </c>
      <c r="F41" s="120">
        <f t="shared" si="8"/>
        <v>73.171700000000001</v>
      </c>
      <c r="G41" s="120">
        <f t="shared" si="8"/>
        <v>20.896354838709684</v>
      </c>
      <c r="H41" s="120">
        <f t="shared" si="8"/>
        <v>0.61040000000000327</v>
      </c>
      <c r="I41" s="120">
        <f t="shared" si="8"/>
        <v>1.0337419354838699</v>
      </c>
      <c r="J41" s="120">
        <f t="shared" si="8"/>
        <v>25.622032258064518</v>
      </c>
      <c r="K41" s="120">
        <f t="shared" si="8"/>
        <v>57.606500000000004</v>
      </c>
      <c r="L41" s="120">
        <f t="shared" si="8"/>
        <v>102.19277419354839</v>
      </c>
      <c r="M41" s="120">
        <f t="shared" si="8"/>
        <v>144.35467741935486</v>
      </c>
      <c r="N41" s="120">
        <f t="shared" si="8"/>
        <v>172.56106451612905</v>
      </c>
      <c r="O41" s="145">
        <f t="shared" si="6"/>
        <v>4817.0370000000012</v>
      </c>
      <c r="P41" s="120">
        <f t="shared" si="4"/>
        <v>92.635326923076946</v>
      </c>
      <c r="Q41" s="120">
        <f t="shared" si="7"/>
        <v>197.29703225806452</v>
      </c>
      <c r="R41" s="120"/>
    </row>
    <row r="42" spans="1:24" ht="18" hidden="1" customHeight="1">
      <c r="A42" s="99">
        <v>18</v>
      </c>
      <c r="B42" s="120"/>
      <c r="C42" s="120">
        <f t="shared" si="8"/>
        <v>236.75643870967741</v>
      </c>
      <c r="D42" s="120">
        <f t="shared" si="8"/>
        <v>216.40860000000004</v>
      </c>
      <c r="E42" s="120">
        <f t="shared" si="8"/>
        <v>160.46628387096771</v>
      </c>
      <c r="F42" s="120">
        <f t="shared" si="8"/>
        <v>87.806039999999996</v>
      </c>
      <c r="G42" s="120">
        <f t="shared" si="8"/>
        <v>25.075625806451619</v>
      </c>
      <c r="H42" s="120">
        <f t="shared" si="8"/>
        <v>0.73248000000000402</v>
      </c>
      <c r="I42" s="120">
        <f t="shared" si="8"/>
        <v>1.2404903225806438</v>
      </c>
      <c r="J42" s="120">
        <f t="shared" si="8"/>
        <v>30.746438709677424</v>
      </c>
      <c r="K42" s="120">
        <f t="shared" si="8"/>
        <v>69.127800000000008</v>
      </c>
      <c r="L42" s="120">
        <f t="shared" si="8"/>
        <v>122.63132903225807</v>
      </c>
      <c r="M42" s="120">
        <f t="shared" si="8"/>
        <v>173.22561290322582</v>
      </c>
      <c r="N42" s="120">
        <f t="shared" si="8"/>
        <v>207.07327741935487</v>
      </c>
      <c r="O42" s="145">
        <f t="shared" si="6"/>
        <v>5780.4443999999994</v>
      </c>
      <c r="P42" s="120">
        <f t="shared" si="4"/>
        <v>111.1623923076923</v>
      </c>
      <c r="Q42" s="120">
        <f t="shared" si="7"/>
        <v>236.75643870967741</v>
      </c>
      <c r="R42" s="120"/>
    </row>
    <row r="43" spans="1:24" ht="18" hidden="1" customHeight="1">
      <c r="A43" s="99">
        <v>17</v>
      </c>
      <c r="B43" s="120"/>
      <c r="C43" s="120">
        <f t="shared" si="8"/>
        <v>223.60330322580643</v>
      </c>
      <c r="D43" s="120">
        <f t="shared" si="8"/>
        <v>204.38590000000005</v>
      </c>
      <c r="E43" s="120">
        <f t="shared" si="8"/>
        <v>151.55149032258061</v>
      </c>
      <c r="F43" s="120">
        <f t="shared" si="8"/>
        <v>82.927926666666664</v>
      </c>
      <c r="G43" s="120">
        <f t="shared" si="8"/>
        <v>23.682535483870971</v>
      </c>
      <c r="H43" s="120">
        <f t="shared" si="8"/>
        <v>0.69178666666667044</v>
      </c>
      <c r="I43" s="120">
        <f t="shared" si="8"/>
        <v>1.1715741935483859</v>
      </c>
      <c r="J43" s="120">
        <f t="shared" si="8"/>
        <v>29.038303225806455</v>
      </c>
      <c r="K43" s="120">
        <f t="shared" si="8"/>
        <v>65.287366666666671</v>
      </c>
      <c r="L43" s="120">
        <f t="shared" si="8"/>
        <v>115.81847741935485</v>
      </c>
      <c r="M43" s="120">
        <f t="shared" si="8"/>
        <v>163.60196774193548</v>
      </c>
      <c r="N43" s="120">
        <f t="shared" si="8"/>
        <v>195.56920645161293</v>
      </c>
      <c r="O43" s="145">
        <f t="shared" si="6"/>
        <v>5459.3085999999994</v>
      </c>
      <c r="P43" s="120">
        <f t="shared" si="4"/>
        <v>104.98670384615383</v>
      </c>
      <c r="Q43" s="120">
        <f t="shared" si="7"/>
        <v>223.60330322580643</v>
      </c>
      <c r="R43" s="120"/>
    </row>
    <row r="44" spans="1:24" ht="18" hidden="1" customHeight="1">
      <c r="A44" s="99">
        <v>18</v>
      </c>
      <c r="B44" s="120"/>
      <c r="C44" s="120">
        <f t="shared" si="8"/>
        <v>236.75643870967741</v>
      </c>
      <c r="D44" s="120">
        <f t="shared" si="8"/>
        <v>216.40860000000004</v>
      </c>
      <c r="E44" s="120">
        <f t="shared" si="8"/>
        <v>160.46628387096771</v>
      </c>
      <c r="F44" s="120">
        <f t="shared" si="8"/>
        <v>87.806039999999996</v>
      </c>
      <c r="G44" s="120">
        <f t="shared" si="8"/>
        <v>25.075625806451619</v>
      </c>
      <c r="H44" s="120">
        <f t="shared" si="8"/>
        <v>0.73248000000000402</v>
      </c>
      <c r="I44" s="120">
        <f t="shared" si="8"/>
        <v>1.2404903225806438</v>
      </c>
      <c r="J44" s="120">
        <f t="shared" si="8"/>
        <v>30.746438709677424</v>
      </c>
      <c r="K44" s="120">
        <f t="shared" si="8"/>
        <v>69.127800000000008</v>
      </c>
      <c r="L44" s="120">
        <f t="shared" si="8"/>
        <v>122.63132903225807</v>
      </c>
      <c r="M44" s="120">
        <f t="shared" si="8"/>
        <v>173.22561290322582</v>
      </c>
      <c r="N44" s="120">
        <f t="shared" si="8"/>
        <v>207.07327741935487</v>
      </c>
      <c r="O44" s="145">
        <f t="shared" si="6"/>
        <v>5780.4443999999994</v>
      </c>
      <c r="P44" s="120">
        <f t="shared" si="4"/>
        <v>111.1623923076923</v>
      </c>
      <c r="Q44" s="120">
        <f t="shared" si="7"/>
        <v>236.75643870967741</v>
      </c>
      <c r="R44" s="120"/>
    </row>
    <row r="45" spans="1:24" ht="18" hidden="1" customHeight="1">
      <c r="A45" s="99">
        <v>19</v>
      </c>
      <c r="B45" s="120"/>
      <c r="C45" s="120">
        <f t="shared" ref="C45:N46" si="9">C$27*$A45</f>
        <v>249.90957419354837</v>
      </c>
      <c r="D45" s="120">
        <f t="shared" si="9"/>
        <v>228.43130000000005</v>
      </c>
      <c r="E45" s="120">
        <f t="shared" si="9"/>
        <v>169.38107741935482</v>
      </c>
      <c r="F45" s="120">
        <f t="shared" si="9"/>
        <v>92.684153333333327</v>
      </c>
      <c r="G45" s="120">
        <f t="shared" si="9"/>
        <v>26.468716129032263</v>
      </c>
      <c r="H45" s="120">
        <f t="shared" si="9"/>
        <v>0.77317333333333749</v>
      </c>
      <c r="I45" s="120">
        <f t="shared" si="9"/>
        <v>1.3094064516129018</v>
      </c>
      <c r="J45" s="120">
        <f t="shared" si="9"/>
        <v>32.454574193548389</v>
      </c>
      <c r="K45" s="120">
        <f t="shared" si="9"/>
        <v>72.968233333333345</v>
      </c>
      <c r="L45" s="120">
        <f t="shared" si="9"/>
        <v>129.44418064516131</v>
      </c>
      <c r="M45" s="120">
        <f t="shared" si="9"/>
        <v>182.84925806451614</v>
      </c>
      <c r="N45" s="120">
        <f t="shared" si="9"/>
        <v>218.57734838709681</v>
      </c>
      <c r="O45" s="145">
        <f t="shared" si="6"/>
        <v>6101.5801999999994</v>
      </c>
      <c r="P45" s="120">
        <f t="shared" si="4"/>
        <v>117.33808076923076</v>
      </c>
      <c r="Q45" s="120">
        <f t="shared" si="7"/>
        <v>249.90957419354837</v>
      </c>
      <c r="R45" s="120"/>
    </row>
    <row r="46" spans="1:24" ht="18" hidden="1" customHeight="1">
      <c r="A46" s="99">
        <v>20</v>
      </c>
      <c r="B46" s="120"/>
      <c r="C46" s="120">
        <f t="shared" si="9"/>
        <v>263.06270967741932</v>
      </c>
      <c r="D46" s="120">
        <f t="shared" si="9"/>
        <v>240.45400000000004</v>
      </c>
      <c r="E46" s="120">
        <f t="shared" si="9"/>
        <v>178.29587096774191</v>
      </c>
      <c r="F46" s="120">
        <f t="shared" si="9"/>
        <v>97.562266666666659</v>
      </c>
      <c r="G46" s="120">
        <f t="shared" si="9"/>
        <v>27.86180645161291</v>
      </c>
      <c r="H46" s="120">
        <f t="shared" si="9"/>
        <v>0.81386666666667107</v>
      </c>
      <c r="I46" s="120">
        <f t="shared" si="9"/>
        <v>1.3783225806451598</v>
      </c>
      <c r="J46" s="120">
        <f t="shared" si="9"/>
        <v>34.162709677419357</v>
      </c>
      <c r="K46" s="120">
        <f t="shared" si="9"/>
        <v>76.808666666666682</v>
      </c>
      <c r="L46" s="120">
        <f t="shared" si="9"/>
        <v>136.25703225806453</v>
      </c>
      <c r="M46" s="120">
        <f t="shared" si="9"/>
        <v>192.47290322580648</v>
      </c>
      <c r="N46" s="120">
        <f t="shared" si="9"/>
        <v>230.08141935483874</v>
      </c>
      <c r="O46" s="145">
        <f t="shared" si="6"/>
        <v>6422.7160000000003</v>
      </c>
      <c r="P46" s="120">
        <f t="shared" si="4"/>
        <v>123.51376923076924</v>
      </c>
      <c r="Q46" s="120">
        <f t="shared" si="7"/>
        <v>263.06270967741932</v>
      </c>
      <c r="R46" s="120"/>
    </row>
    <row r="47" spans="1:24" s="18" customFormat="1" hidden="1">
      <c r="A47" s="146"/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2"/>
      <c r="P47" s="153"/>
      <c r="Q47" s="150"/>
      <c r="R47" s="154"/>
      <c r="S47" s="150"/>
      <c r="T47" s="150"/>
      <c r="U47" s="150"/>
      <c r="V47" s="150"/>
      <c r="W47" s="150"/>
      <c r="X47" s="150"/>
    </row>
    <row r="48" spans="1:24" s="18" customFormat="1" ht="38.25" hidden="1">
      <c r="A48" s="146"/>
      <c r="B48" s="150"/>
      <c r="C48" s="207" t="s">
        <v>1035</v>
      </c>
      <c r="D48" s="207" t="s">
        <v>1034</v>
      </c>
      <c r="E48" s="207" t="s">
        <v>1033</v>
      </c>
      <c r="F48" s="211" t="s">
        <v>1066</v>
      </c>
      <c r="G48" s="211" t="s">
        <v>1060</v>
      </c>
      <c r="H48" s="211" t="s">
        <v>1061</v>
      </c>
      <c r="I48" s="211" t="s">
        <v>1062</v>
      </c>
      <c r="J48" s="211" t="s">
        <v>1063</v>
      </c>
      <c r="K48" s="211" t="s">
        <v>1064</v>
      </c>
      <c r="L48" s="211" t="s">
        <v>1065</v>
      </c>
      <c r="M48" s="151"/>
      <c r="N48" s="151"/>
      <c r="O48" s="152"/>
      <c r="P48" s="153"/>
      <c r="Q48" s="150"/>
      <c r="R48" s="154"/>
      <c r="S48" s="150"/>
      <c r="T48" s="150"/>
      <c r="U48" s="150"/>
      <c r="V48" s="150"/>
      <c r="W48" s="150"/>
      <c r="X48" s="150"/>
    </row>
    <row r="49" spans="1:24" s="18" customFormat="1" hidden="1">
      <c r="A49" s="208" t="s">
        <v>1032</v>
      </c>
      <c r="B49" s="150"/>
      <c r="C49" s="155">
        <v>1</v>
      </c>
      <c r="D49" s="155">
        <f>'nozzle ratios'!$E$9</f>
        <v>2.077142857142857</v>
      </c>
      <c r="E49" s="155">
        <f>'nozzle ratios'!$E$10</f>
        <v>3.1328571428571426</v>
      </c>
      <c r="F49" s="155">
        <f>'nozzle ratios'!$E$11</f>
        <v>4</v>
      </c>
      <c r="G49" s="155">
        <f>'nozzle ratios'!$E$12</f>
        <v>5.2971428571428572</v>
      </c>
      <c r="H49" s="155">
        <f>'nozzle ratios'!$E$13</f>
        <v>9</v>
      </c>
      <c r="I49" s="209">
        <f>'nozzle ratios'!$E$14</f>
        <v>14.285714285714285</v>
      </c>
      <c r="J49" s="209">
        <f>'nozzle ratios'!$E$15</f>
        <v>17.985714285714284</v>
      </c>
      <c r="K49" s="209">
        <f>'nozzle ratios'!$E$16</f>
        <v>25.171428571428571</v>
      </c>
      <c r="L49" s="209">
        <f>'nozzle ratios'!$E$17</f>
        <v>32.514285714285705</v>
      </c>
      <c r="M49" s="151"/>
      <c r="N49" s="151"/>
      <c r="O49" s="152"/>
      <c r="P49" s="153"/>
      <c r="Q49" s="150"/>
      <c r="R49" s="154"/>
      <c r="S49" s="150"/>
      <c r="T49" s="150"/>
      <c r="U49" s="150"/>
      <c r="V49" s="150"/>
      <c r="W49" s="150"/>
      <c r="X49" s="150"/>
    </row>
    <row r="50" spans="1:24" s="18" customFormat="1"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  <c r="P50" s="153"/>
      <c r="Q50" s="150"/>
      <c r="R50" s="154"/>
      <c r="S50" s="150"/>
      <c r="T50" s="150"/>
      <c r="U50" s="150"/>
      <c r="V50" s="150"/>
      <c r="W50" s="150"/>
      <c r="X50" s="150"/>
    </row>
    <row r="51" spans="1:24" s="18" customFormat="1" ht="52.5" customHeight="1">
      <c r="A51" s="258" t="s">
        <v>1072</v>
      </c>
      <c r="B51" s="150"/>
      <c r="D51" s="282" t="s">
        <v>1012</v>
      </c>
      <c r="E51" s="283"/>
      <c r="F51" s="283"/>
      <c r="H51" s="282" t="s">
        <v>1073</v>
      </c>
      <c r="I51" s="284"/>
      <c r="J51" s="284"/>
      <c r="K51" s="151"/>
      <c r="L51" s="151"/>
      <c r="M51" s="151"/>
      <c r="N51" s="151"/>
      <c r="O51" s="152"/>
      <c r="P51" s="153"/>
      <c r="Q51" s="150"/>
      <c r="R51" s="154"/>
      <c r="S51" s="150"/>
      <c r="T51" s="150"/>
      <c r="U51" s="150"/>
      <c r="V51" s="150"/>
      <c r="W51" s="150"/>
      <c r="X51" s="150"/>
    </row>
    <row r="52" spans="1:24" s="40" customFormat="1">
      <c r="A52" s="180">
        <v>0</v>
      </c>
      <c r="B52" s="154"/>
      <c r="D52" s="158" t="s">
        <v>1006</v>
      </c>
      <c r="E52" s="181">
        <f>$C$13/$Q$27</f>
        <v>7.6027499391780005</v>
      </c>
      <c r="F52" s="158"/>
      <c r="H52" s="158" t="s">
        <v>1006</v>
      </c>
      <c r="I52" s="182">
        <f>$Q$27*6.6666*0.15/$C$6/$C$14</f>
        <v>0.29228897672258064</v>
      </c>
      <c r="J52" s="158"/>
      <c r="K52" s="158"/>
      <c r="L52" s="158"/>
      <c r="M52" s="158"/>
      <c r="N52" s="158"/>
      <c r="O52" s="159"/>
      <c r="P52" s="160"/>
      <c r="Q52" s="154"/>
      <c r="R52" s="154"/>
      <c r="S52" s="154"/>
      <c r="T52" s="154"/>
      <c r="U52" s="154"/>
      <c r="V52" s="154"/>
      <c r="W52" s="154"/>
      <c r="X52" s="154"/>
    </row>
    <row r="53" spans="1:24" s="18" customFormat="1">
      <c r="A53" s="149">
        <v>0.1</v>
      </c>
      <c r="B53" s="150"/>
      <c r="D53" s="151"/>
      <c r="E53" s="171">
        <f>$E$52/SQRT(($C$12+A53)/$C$12)</f>
        <v>7.3613309749539626</v>
      </c>
      <c r="F53" s="151"/>
      <c r="H53" s="151"/>
      <c r="I53" s="183">
        <f>$I$52*SQRT(($C$12+A53)/$C$12)</f>
        <v>0.30187475710041656</v>
      </c>
      <c r="J53" s="151"/>
      <c r="K53" s="151"/>
      <c r="L53" s="151"/>
      <c r="M53" s="151"/>
      <c r="N53" s="151"/>
      <c r="O53" s="152"/>
      <c r="P53" s="153"/>
      <c r="Q53" s="150"/>
      <c r="R53" s="154"/>
      <c r="S53" s="150"/>
      <c r="T53" s="150"/>
      <c r="U53" s="150"/>
      <c r="V53" s="150"/>
      <c r="W53" s="150"/>
      <c r="X53" s="150"/>
    </row>
    <row r="54" spans="1:24" s="18" customFormat="1">
      <c r="A54" s="149">
        <v>0.2</v>
      </c>
      <c r="B54" s="150"/>
      <c r="D54" s="151"/>
      <c r="E54" s="171">
        <f t="shared" ref="E54:E102" si="10">$E$52/SQRT(($C$12+A54)/$C$12)</f>
        <v>7.1415400364391095</v>
      </c>
      <c r="F54" s="151"/>
      <c r="H54" s="151"/>
      <c r="I54" s="183">
        <f t="shared" ref="I54:I102" si="11">$I$52*SQRT(($C$12+A54)/$C$12)</f>
        <v>0.31116537730817312</v>
      </c>
      <c r="J54" s="151"/>
      <c r="K54" s="151"/>
      <c r="L54" s="151"/>
      <c r="M54" s="151"/>
      <c r="N54" s="151"/>
      <c r="O54" s="152"/>
      <c r="P54" s="153"/>
      <c r="Q54" s="150"/>
      <c r="R54" s="154"/>
      <c r="S54" s="150"/>
      <c r="T54" s="150"/>
      <c r="U54" s="150"/>
      <c r="V54" s="150"/>
      <c r="W54" s="150"/>
      <c r="X54" s="150"/>
    </row>
    <row r="55" spans="1:24" s="18" customFormat="1">
      <c r="A55" s="156">
        <v>0.3</v>
      </c>
      <c r="B55" s="150"/>
      <c r="D55" s="151"/>
      <c r="E55" s="171">
        <f t="shared" si="10"/>
        <v>6.9403294012647017</v>
      </c>
      <c r="F55" s="151"/>
      <c r="H55" s="151"/>
      <c r="I55" s="183">
        <f t="shared" si="11"/>
        <v>0.32018653172211964</v>
      </c>
      <c r="J55" s="151"/>
      <c r="K55" s="151"/>
      <c r="L55" s="151"/>
      <c r="M55" s="151"/>
      <c r="N55" s="151"/>
      <c r="O55" s="152"/>
      <c r="P55" s="153"/>
      <c r="Q55" s="150"/>
      <c r="R55" s="154"/>
      <c r="S55" s="150"/>
      <c r="T55" s="150"/>
      <c r="U55" s="150"/>
      <c r="V55" s="150"/>
      <c r="W55" s="150"/>
      <c r="X55" s="150"/>
    </row>
    <row r="56" spans="1:24" s="18" customFormat="1">
      <c r="A56" s="156">
        <v>0.4</v>
      </c>
      <c r="B56" s="150"/>
      <c r="D56" s="151"/>
      <c r="E56" s="171">
        <f t="shared" si="10"/>
        <v>6.7552205915326438</v>
      </c>
      <c r="F56" s="151"/>
      <c r="H56" s="151"/>
      <c r="I56" s="183">
        <f t="shared" si="11"/>
        <v>0.32896038995165083</v>
      </c>
      <c r="J56" s="151"/>
      <c r="K56" s="151"/>
      <c r="L56" s="151"/>
      <c r="M56" s="151"/>
      <c r="N56" s="151"/>
      <c r="O56" s="152"/>
      <c r="P56" s="153"/>
      <c r="Q56" s="150"/>
      <c r="R56" s="154"/>
      <c r="S56" s="150"/>
      <c r="T56" s="150"/>
      <c r="U56" s="150"/>
      <c r="V56" s="150"/>
      <c r="W56" s="150"/>
      <c r="X56" s="150"/>
    </row>
    <row r="57" spans="1:24" s="40" customFormat="1">
      <c r="A57" s="157">
        <v>0.5</v>
      </c>
      <c r="B57" s="154"/>
      <c r="D57" s="158"/>
      <c r="E57" s="181">
        <f t="shared" si="10"/>
        <v>6.5841745859487446</v>
      </c>
      <c r="F57" s="158"/>
      <c r="H57" s="158"/>
      <c r="I57" s="182">
        <f t="shared" si="11"/>
        <v>0.33750623878388436</v>
      </c>
      <c r="J57" s="158"/>
      <c r="K57" s="158"/>
      <c r="L57" s="158"/>
      <c r="M57" s="158"/>
      <c r="N57" s="158"/>
      <c r="O57" s="159"/>
      <c r="P57" s="160"/>
      <c r="Q57" s="154"/>
      <c r="R57" s="154"/>
      <c r="S57" s="154"/>
      <c r="T57" s="154"/>
      <c r="U57" s="154"/>
      <c r="V57" s="154"/>
      <c r="W57" s="154"/>
      <c r="X57" s="154"/>
    </row>
    <row r="58" spans="1:24" s="18" customFormat="1">
      <c r="A58" s="156">
        <v>0.6</v>
      </c>
      <c r="B58" s="150"/>
      <c r="D58" s="151"/>
      <c r="E58" s="171">
        <f t="shared" si="10"/>
        <v>6.4254964587332575</v>
      </c>
      <c r="F58" s="151"/>
      <c r="H58" s="151"/>
      <c r="I58" s="183">
        <f t="shared" si="11"/>
        <v>0.3458409812022667</v>
      </c>
      <c r="J58" s="151"/>
      <c r="K58" s="151"/>
      <c r="L58" s="151"/>
      <c r="M58" s="151"/>
      <c r="N58" s="151"/>
      <c r="O58" s="152"/>
      <c r="P58" s="153"/>
      <c r="Q58" s="150"/>
      <c r="R58" s="154"/>
      <c r="S58" s="150"/>
      <c r="T58" s="150"/>
      <c r="U58" s="150"/>
      <c r="V58" s="150"/>
      <c r="W58" s="150"/>
      <c r="X58" s="150"/>
    </row>
    <row r="59" spans="1:24" s="18" customFormat="1">
      <c r="A59" s="156">
        <v>0.7</v>
      </c>
      <c r="B59" s="150"/>
      <c r="D59" s="151"/>
      <c r="E59" s="171">
        <f t="shared" si="10"/>
        <v>6.2777641487637146</v>
      </c>
      <c r="F59" s="151"/>
      <c r="H59" s="151"/>
      <c r="I59" s="183">
        <f t="shared" si="11"/>
        <v>0.35397952954916595</v>
      </c>
      <c r="J59" s="151"/>
      <c r="K59" s="151"/>
      <c r="L59" s="151"/>
      <c r="M59" s="151"/>
      <c r="N59" s="151"/>
      <c r="O59" s="152"/>
      <c r="P59" s="153"/>
      <c r="Q59" s="150"/>
      <c r="R59" s="154"/>
      <c r="S59" s="150"/>
      <c r="T59" s="150"/>
      <c r="U59" s="150"/>
      <c r="V59" s="150"/>
      <c r="W59" s="150"/>
      <c r="X59" s="150"/>
    </row>
    <row r="60" spans="1:24" s="18" customFormat="1">
      <c r="A60" s="156">
        <v>0.8</v>
      </c>
      <c r="B60" s="150"/>
      <c r="D60" s="151"/>
      <c r="E60" s="171">
        <f t="shared" si="10"/>
        <v>6.139774459690881</v>
      </c>
      <c r="F60" s="151"/>
      <c r="H60" s="151"/>
      <c r="I60" s="183">
        <f t="shared" si="11"/>
        <v>0.36193511904863701</v>
      </c>
      <c r="J60" s="151"/>
      <c r="K60" s="151"/>
      <c r="L60" s="151"/>
      <c r="M60" s="151"/>
      <c r="N60" s="151"/>
      <c r="O60" s="152"/>
      <c r="P60" s="153"/>
      <c r="Q60" s="150"/>
      <c r="R60" s="154"/>
      <c r="S60" s="150"/>
      <c r="T60" s="150"/>
      <c r="U60" s="150"/>
      <c r="V60" s="150"/>
      <c r="W60" s="150"/>
      <c r="X60" s="150"/>
    </row>
    <row r="61" spans="1:24" s="18" customFormat="1">
      <c r="A61" s="156">
        <v>0.9</v>
      </c>
      <c r="B61" s="150"/>
      <c r="D61" s="151"/>
      <c r="E61" s="171">
        <f t="shared" si="10"/>
        <v>6.0105015721272741</v>
      </c>
      <c r="F61" s="151"/>
      <c r="H61" s="151"/>
      <c r="I61" s="183">
        <f t="shared" si="11"/>
        <v>0.36971956056131688</v>
      </c>
      <c r="J61" s="151"/>
      <c r="K61" s="151"/>
      <c r="L61" s="151"/>
      <c r="M61" s="151"/>
      <c r="N61" s="151"/>
      <c r="O61" s="152"/>
      <c r="P61" s="153"/>
      <c r="Q61" s="150"/>
      <c r="R61" s="154"/>
      <c r="S61" s="150"/>
      <c r="T61" s="150"/>
      <c r="U61" s="150"/>
      <c r="V61" s="150"/>
      <c r="W61" s="150"/>
      <c r="X61" s="150"/>
    </row>
    <row r="62" spans="1:24" s="40" customFormat="1">
      <c r="A62" s="157">
        <v>1</v>
      </c>
      <c r="B62" s="154"/>
      <c r="D62" s="158"/>
      <c r="E62" s="181">
        <f t="shared" si="10"/>
        <v>5.8890647799631699</v>
      </c>
      <c r="F62" s="158"/>
      <c r="H62" s="158"/>
      <c r="I62" s="182">
        <f t="shared" si="11"/>
        <v>0.3773434463755207</v>
      </c>
      <c r="J62" s="158"/>
      <c r="K62" s="158"/>
      <c r="L62" s="158"/>
      <c r="M62" s="158"/>
      <c r="N62" s="158"/>
      <c r="O62" s="159"/>
      <c r="P62" s="160"/>
      <c r="Q62" s="154"/>
      <c r="R62" s="154"/>
      <c r="S62" s="154"/>
      <c r="T62" s="154"/>
      <c r="U62" s="154"/>
      <c r="V62" s="154"/>
      <c r="W62" s="154"/>
      <c r="X62" s="154"/>
    </row>
    <row r="63" spans="1:24" s="18" customFormat="1">
      <c r="A63" s="156">
        <v>1.1000000000000001</v>
      </c>
      <c r="B63" s="150"/>
      <c r="D63" s="151"/>
      <c r="E63" s="171">
        <f t="shared" si="10"/>
        <v>5.7747031211238848</v>
      </c>
      <c r="F63" s="151"/>
      <c r="H63" s="151"/>
      <c r="I63" s="183">
        <f t="shared" si="11"/>
        <v>0.38481631927902654</v>
      </c>
      <c r="J63" s="151"/>
      <c r="K63" s="151"/>
      <c r="L63" s="151"/>
      <c r="M63" s="151"/>
      <c r="N63" s="151"/>
      <c r="O63" s="152"/>
      <c r="P63" s="153"/>
      <c r="Q63" s="150"/>
      <c r="R63" s="154"/>
      <c r="S63" s="150"/>
      <c r="T63" s="150"/>
      <c r="U63" s="150"/>
      <c r="V63" s="150"/>
      <c r="W63" s="150"/>
      <c r="X63" s="150"/>
    </row>
    <row r="64" spans="1:24">
      <c r="A64" s="156">
        <v>1.2</v>
      </c>
      <c r="B64" s="161"/>
      <c r="D64" s="151"/>
      <c r="E64" s="171">
        <f t="shared" si="10"/>
        <v>5.6667552266448</v>
      </c>
      <c r="F64" s="151"/>
      <c r="H64" s="151"/>
      <c r="I64" s="183">
        <f t="shared" si="11"/>
        <v>0.39214681261532641</v>
      </c>
      <c r="J64" s="151"/>
      <c r="K64" s="151"/>
      <c r="L64" s="151"/>
      <c r="M64" s="151"/>
      <c r="N64" s="151"/>
      <c r="O64" s="162"/>
      <c r="P64" s="163"/>
      <c r="Q64" s="161"/>
      <c r="R64" s="164"/>
      <c r="S64" s="161"/>
      <c r="T64" s="161"/>
      <c r="U64" s="161"/>
      <c r="V64" s="161"/>
      <c r="W64" s="161"/>
      <c r="X64" s="161"/>
    </row>
    <row r="65" spans="1:24">
      <c r="A65" s="156">
        <v>1.3</v>
      </c>
      <c r="B65" s="161"/>
      <c r="D65" s="151"/>
      <c r="E65" s="171">
        <f t="shared" si="10"/>
        <v>5.5646431651899508</v>
      </c>
      <c r="F65" s="151"/>
      <c r="H65" s="151"/>
      <c r="I65" s="183">
        <f t="shared" si="11"/>
        <v>0.39934276718786593</v>
      </c>
      <c r="J65" s="151"/>
      <c r="K65" s="151"/>
      <c r="L65" s="151"/>
      <c r="M65" s="151"/>
      <c r="N65" s="151"/>
      <c r="O65" s="162"/>
      <c r="P65" s="163"/>
      <c r="Q65" s="161"/>
      <c r="R65" s="164"/>
      <c r="S65" s="161"/>
      <c r="T65" s="161"/>
      <c r="U65" s="161"/>
      <c r="V65" s="161"/>
      <c r="W65" s="161"/>
      <c r="X65" s="161"/>
    </row>
    <row r="66" spans="1:24">
      <c r="A66" s="156">
        <v>1.4</v>
      </c>
      <c r="B66" s="161"/>
      <c r="D66" s="151"/>
      <c r="E66" s="171">
        <f t="shared" si="10"/>
        <v>5.4678593793091315</v>
      </c>
      <c r="F66" s="151"/>
      <c r="H66" s="151"/>
      <c r="I66" s="183">
        <f t="shared" si="11"/>
        <v>0.40641132952486003</v>
      </c>
      <c r="J66" s="151"/>
      <c r="K66" s="151"/>
      <c r="L66" s="151"/>
      <c r="M66" s="151"/>
      <c r="N66" s="151"/>
      <c r="O66" s="162"/>
      <c r="P66" s="163"/>
      <c r="Q66" s="161"/>
      <c r="R66" s="164"/>
      <c r="S66" s="161"/>
      <c r="T66" s="161"/>
      <c r="U66" s="161"/>
      <c r="V66" s="161"/>
      <c r="W66" s="161"/>
      <c r="X66" s="161"/>
    </row>
    <row r="67" spans="1:24" s="10" customFormat="1">
      <c r="A67" s="157">
        <v>1.5</v>
      </c>
      <c r="B67" s="164"/>
      <c r="D67" s="158"/>
      <c r="E67" s="181">
        <f t="shared" si="10"/>
        <v>5.3759560376583755</v>
      </c>
      <c r="F67" s="158"/>
      <c r="H67" s="158"/>
      <c r="I67" s="182">
        <f t="shared" si="11"/>
        <v>0.41335903501322746</v>
      </c>
      <c r="J67" s="158"/>
      <c r="K67" s="158"/>
      <c r="L67" s="158"/>
      <c r="M67" s="158"/>
      <c r="N67" s="158"/>
      <c r="O67" s="165"/>
      <c r="P67" s="166"/>
      <c r="Q67" s="164"/>
      <c r="R67" s="164"/>
      <c r="S67" s="164"/>
      <c r="T67" s="164"/>
      <c r="U67" s="164"/>
      <c r="V67" s="164"/>
      <c r="W67" s="164"/>
      <c r="X67" s="164"/>
    </row>
    <row r="68" spans="1:24">
      <c r="A68" s="156">
        <v>1.6</v>
      </c>
      <c r="B68" s="161"/>
      <c r="D68" s="151"/>
      <c r="E68" s="171">
        <f t="shared" si="10"/>
        <v>5.2885362923026378</v>
      </c>
      <c r="F68" s="151"/>
      <c r="H68" s="151"/>
      <c r="I68" s="183">
        <f t="shared" si="11"/>
        <v>0.42019187865541718</v>
      </c>
      <c r="J68" s="151"/>
      <c r="K68" s="151"/>
      <c r="L68" s="151"/>
      <c r="M68" s="151"/>
      <c r="N68" s="151"/>
      <c r="O68" s="162"/>
      <c r="P68" s="163"/>
      <c r="Q68" s="161"/>
      <c r="R68" s="164"/>
      <c r="S68" s="161"/>
      <c r="T68" s="161"/>
      <c r="U68" s="161"/>
      <c r="V68" s="161"/>
      <c r="W68" s="161"/>
      <c r="X68" s="161"/>
    </row>
    <row r="69" spans="1:24">
      <c r="A69" s="156">
        <v>1.7</v>
      </c>
      <c r="B69" s="161"/>
      <c r="D69" s="151"/>
      <c r="E69" s="171">
        <f t="shared" si="10"/>
        <v>5.2052470509485262</v>
      </c>
      <c r="F69" s="151"/>
      <c r="H69" s="151"/>
      <c r="I69" s="183">
        <f t="shared" si="11"/>
        <v>0.42691537562949289</v>
      </c>
      <c r="J69" s="151"/>
      <c r="K69" s="151"/>
      <c r="L69" s="151"/>
      <c r="M69" s="151"/>
      <c r="N69" s="151"/>
      <c r="O69" s="162"/>
      <c r="P69" s="163"/>
      <c r="Q69" s="161"/>
      <c r="R69" s="164"/>
      <c r="S69" s="161"/>
      <c r="T69" s="161"/>
      <c r="U69" s="161"/>
      <c r="V69" s="161"/>
      <c r="W69" s="161"/>
      <c r="X69" s="161"/>
    </row>
    <row r="70" spans="1:24">
      <c r="A70" s="156">
        <v>1.8</v>
      </c>
      <c r="B70" s="161"/>
      <c r="D70" s="151"/>
      <c r="E70" s="171">
        <f t="shared" si="10"/>
        <v>5.1257729633362308</v>
      </c>
      <c r="F70" s="151"/>
      <c r="H70" s="151"/>
      <c r="I70" s="183">
        <f t="shared" si="11"/>
        <v>0.43353461339294835</v>
      </c>
      <c r="J70" s="151"/>
      <c r="K70" s="151"/>
      <c r="L70" s="151"/>
      <c r="M70" s="151"/>
      <c r="N70" s="151"/>
      <c r="O70" s="162"/>
      <c r="P70" s="163"/>
      <c r="Q70" s="161"/>
      <c r="R70" s="164"/>
      <c r="S70" s="161"/>
      <c r="T70" s="161"/>
      <c r="U70" s="161"/>
      <c r="V70" s="161"/>
      <c r="W70" s="161"/>
      <c r="X70" s="161"/>
    </row>
    <row r="71" spans="1:24">
      <c r="A71" s="156">
        <v>1.9</v>
      </c>
      <c r="B71" s="161"/>
      <c r="D71" s="151"/>
      <c r="E71" s="171">
        <f t="shared" si="10"/>
        <v>5.0498313878813184</v>
      </c>
      <c r="F71" s="151"/>
      <c r="H71" s="151"/>
      <c r="I71" s="183">
        <f t="shared" si="11"/>
        <v>0.44005429673015972</v>
      </c>
      <c r="J71" s="151"/>
      <c r="K71" s="151"/>
      <c r="L71" s="151"/>
      <c r="M71" s="151"/>
      <c r="N71" s="151"/>
      <c r="O71" s="162"/>
      <c r="P71" s="163"/>
      <c r="Q71" s="161"/>
      <c r="R71" s="164"/>
      <c r="S71" s="161"/>
      <c r="T71" s="161"/>
      <c r="U71" s="161"/>
      <c r="V71" s="161"/>
      <c r="W71" s="161"/>
      <c r="X71" s="161"/>
    </row>
    <row r="72" spans="1:24" s="10" customFormat="1">
      <c r="A72" s="157">
        <v>2</v>
      </c>
      <c r="B72" s="164"/>
      <c r="D72" s="158"/>
      <c r="E72" s="181">
        <f t="shared" si="10"/>
        <v>4.9771681551577274</v>
      </c>
      <c r="F72" s="158"/>
      <c r="H72" s="158"/>
      <c r="I72" s="182">
        <f t="shared" si="11"/>
        <v>0.44647878687747045</v>
      </c>
      <c r="J72" s="158"/>
      <c r="K72" s="158"/>
      <c r="L72" s="158"/>
      <c r="M72" s="158"/>
      <c r="N72" s="158"/>
      <c r="O72" s="165"/>
      <c r="P72" s="166"/>
      <c r="Q72" s="164"/>
      <c r="R72" s="164"/>
      <c r="S72" s="164"/>
      <c r="T72" s="164"/>
      <c r="U72" s="164"/>
      <c r="V72" s="164"/>
      <c r="W72" s="164"/>
      <c r="X72" s="164"/>
    </row>
    <row r="73" spans="1:24">
      <c r="A73" s="156">
        <v>2.1</v>
      </c>
      <c r="B73" s="161"/>
      <c r="D73" s="151"/>
      <c r="E73" s="171">
        <f t="shared" si="10"/>
        <v>4.9075539833026411</v>
      </c>
      <c r="F73" s="151"/>
      <c r="H73" s="151"/>
      <c r="I73" s="183">
        <f t="shared" si="11"/>
        <v>0.45281213565062489</v>
      </c>
      <c r="J73" s="151"/>
      <c r="K73" s="151"/>
      <c r="L73" s="151"/>
      <c r="M73" s="151"/>
      <c r="N73" s="151"/>
      <c r="O73" s="162"/>
      <c r="P73" s="163"/>
      <c r="Q73" s="161"/>
      <c r="R73" s="164"/>
      <c r="S73" s="161"/>
      <c r="T73" s="161"/>
      <c r="U73" s="161"/>
      <c r="V73" s="161"/>
      <c r="W73" s="161"/>
      <c r="X73" s="161"/>
    </row>
    <row r="74" spans="1:24">
      <c r="A74" s="156">
        <v>2.2000000000000002</v>
      </c>
      <c r="B74" s="161"/>
      <c r="D74" s="151"/>
      <c r="E74" s="171">
        <f t="shared" si="10"/>
        <v>4.8407814300079588</v>
      </c>
      <c r="F74" s="151"/>
      <c r="H74" s="151"/>
      <c r="I74" s="183">
        <f t="shared" si="11"/>
        <v>0.45905811533332264</v>
      </c>
      <c r="J74" s="151"/>
      <c r="K74" s="151"/>
      <c r="L74" s="151"/>
      <c r="M74" s="151"/>
      <c r="N74" s="151"/>
      <c r="O74" s="162"/>
      <c r="P74" s="163"/>
      <c r="Q74" s="161"/>
      <c r="R74" s="164"/>
      <c r="S74" s="161"/>
      <c r="T74" s="161"/>
      <c r="U74" s="161"/>
      <c r="V74" s="161"/>
      <c r="W74" s="161"/>
      <c r="X74" s="161"/>
    </row>
    <row r="75" spans="1:24">
      <c r="A75" s="156">
        <v>2.2999999999999998</v>
      </c>
      <c r="B75" s="161"/>
      <c r="D75" s="151"/>
      <c r="E75" s="171">
        <f t="shared" si="10"/>
        <v>4.7766622886837338</v>
      </c>
      <c r="F75" s="151"/>
      <c r="H75" s="151"/>
      <c r="I75" s="183">
        <f t="shared" si="11"/>
        <v>0.46522024495316661</v>
      </c>
      <c r="J75" s="151"/>
      <c r="K75" s="151"/>
      <c r="L75" s="151"/>
      <c r="M75" s="151"/>
      <c r="N75" s="151"/>
      <c r="O75" s="162"/>
      <c r="P75" s="163"/>
      <c r="Q75" s="161"/>
      <c r="R75" s="164"/>
      <c r="S75" s="161"/>
      <c r="T75" s="161"/>
      <c r="U75" s="161"/>
      <c r="V75" s="161"/>
      <c r="W75" s="161"/>
      <c r="X75" s="161"/>
    </row>
    <row r="76" spans="1:24">
      <c r="A76" s="156">
        <v>2.4</v>
      </c>
      <c r="B76" s="161"/>
      <c r="D76" s="151"/>
      <c r="E76" s="171">
        <f t="shared" si="10"/>
        <v>4.7150253542703195</v>
      </c>
      <c r="F76" s="151"/>
      <c r="H76" s="151"/>
      <c r="I76" s="183">
        <f t="shared" si="11"/>
        <v>0.47130181346477606</v>
      </c>
      <c r="J76" s="151"/>
      <c r="K76" s="151"/>
      <c r="L76" s="151"/>
      <c r="M76" s="151"/>
      <c r="N76" s="151"/>
      <c r="O76" s="162"/>
      <c r="P76" s="163"/>
      <c r="Q76" s="161"/>
      <c r="R76" s="164"/>
      <c r="S76" s="161"/>
      <c r="T76" s="161"/>
      <c r="U76" s="161"/>
      <c r="V76" s="161"/>
      <c r="W76" s="161"/>
      <c r="X76" s="161"/>
    </row>
    <row r="77" spans="1:24" s="10" customFormat="1">
      <c r="A77" s="157">
        <v>2.5</v>
      </c>
      <c r="B77" s="164"/>
      <c r="D77" s="158"/>
      <c r="E77" s="181">
        <f t="shared" si="10"/>
        <v>4.6557144982404859</v>
      </c>
      <c r="F77" s="158"/>
      <c r="H77" s="158"/>
      <c r="I77" s="182">
        <f t="shared" si="11"/>
        <v>0.47730590027370157</v>
      </c>
      <c r="J77" s="158"/>
      <c r="K77" s="158"/>
      <c r="L77" s="158"/>
      <c r="M77" s="158"/>
      <c r="N77" s="158"/>
      <c r="O77" s="165"/>
      <c r="P77" s="166"/>
      <c r="Q77" s="164"/>
      <c r="R77" s="164"/>
      <c r="S77" s="164"/>
      <c r="T77" s="164"/>
      <c r="U77" s="164"/>
      <c r="V77" s="164"/>
      <c r="W77" s="164"/>
      <c r="X77" s="164"/>
    </row>
    <row r="78" spans="1:24">
      <c r="A78" s="156">
        <v>2.6</v>
      </c>
      <c r="B78" s="161"/>
      <c r="D78" s="151"/>
      <c r="E78" s="171">
        <f t="shared" si="10"/>
        <v>4.5985870034627219</v>
      </c>
      <c r="F78" s="151"/>
      <c r="H78" s="151"/>
      <c r="I78" s="183">
        <f t="shared" si="11"/>
        <v>0.48323539346470779</v>
      </c>
      <c r="J78" s="151"/>
      <c r="K78" s="151"/>
      <c r="L78" s="151"/>
      <c r="M78" s="151"/>
      <c r="N78" s="151"/>
      <c r="O78" s="162"/>
      <c r="P78" s="163"/>
      <c r="Q78" s="161"/>
      <c r="R78" s="164"/>
      <c r="S78" s="161"/>
      <c r="T78" s="161"/>
      <c r="U78" s="161"/>
      <c r="V78" s="161"/>
      <c r="W78" s="161"/>
      <c r="X78" s="161"/>
    </row>
    <row r="79" spans="1:24">
      <c r="A79" s="156">
        <v>2.7</v>
      </c>
      <c r="B79" s="161"/>
      <c r="D79" s="151"/>
      <c r="E79" s="171">
        <f t="shared" si="10"/>
        <v>4.5435121184604332</v>
      </c>
      <c r="F79" s="151"/>
      <c r="H79" s="151"/>
      <c r="I79" s="183">
        <f t="shared" si="11"/>
        <v>0.48909300604066425</v>
      </c>
      <c r="J79" s="151"/>
      <c r="K79" s="151"/>
      <c r="L79" s="151"/>
      <c r="M79" s="151"/>
      <c r="N79" s="151"/>
      <c r="O79" s="162"/>
      <c r="P79" s="163"/>
      <c r="Q79" s="161"/>
      <c r="R79" s="164"/>
      <c r="S79" s="161"/>
      <c r="T79" s="161"/>
      <c r="U79" s="161"/>
      <c r="V79" s="161"/>
      <c r="W79" s="161"/>
      <c r="X79" s="161"/>
    </row>
    <row r="80" spans="1:24">
      <c r="A80" s="156">
        <v>2.8</v>
      </c>
      <c r="B80" s="161"/>
      <c r="D80" s="151"/>
      <c r="E80" s="171">
        <f t="shared" si="10"/>
        <v>4.4903697977023924</v>
      </c>
      <c r="F80" s="151"/>
      <c r="H80" s="151"/>
      <c r="I80" s="183">
        <f t="shared" si="11"/>
        <v>0.49488129043114515</v>
      </c>
      <c r="J80" s="151"/>
      <c r="K80" s="151"/>
      <c r="L80" s="151"/>
      <c r="M80" s="151"/>
      <c r="N80" s="151"/>
      <c r="O80" s="162"/>
      <c r="P80" s="163"/>
      <c r="Q80" s="161"/>
      <c r="R80" s="164"/>
      <c r="S80" s="161"/>
      <c r="T80" s="161"/>
      <c r="U80" s="161"/>
      <c r="V80" s="161"/>
      <c r="W80" s="161"/>
      <c r="X80" s="161"/>
    </row>
    <row r="81" spans="1:24">
      <c r="A81" s="156">
        <v>2.9</v>
      </c>
      <c r="B81" s="161"/>
      <c r="D81" s="151"/>
      <c r="E81" s="171">
        <f t="shared" si="10"/>
        <v>4.439049600280617</v>
      </c>
      <c r="F81" s="151"/>
      <c r="H81" s="151"/>
      <c r="I81" s="183">
        <f t="shared" si="11"/>
        <v>0.50060265149087824</v>
      </c>
      <c r="J81" s="151"/>
      <c r="K81" s="151"/>
      <c r="L81" s="151"/>
      <c r="M81" s="151"/>
      <c r="N81" s="151"/>
      <c r="O81" s="162"/>
      <c r="P81" s="163"/>
      <c r="Q81" s="161"/>
      <c r="R81" s="164"/>
      <c r="S81" s="161"/>
      <c r="T81" s="161"/>
      <c r="U81" s="161"/>
      <c r="V81" s="161"/>
      <c r="W81" s="161"/>
      <c r="X81" s="161"/>
    </row>
    <row r="82" spans="1:24" s="10" customFormat="1">
      <c r="A82" s="157">
        <v>3</v>
      </c>
      <c r="B82" s="164"/>
      <c r="D82" s="158"/>
      <c r="E82" s="181">
        <f t="shared" si="10"/>
        <v>4.3894497239658294</v>
      </c>
      <c r="F82" s="158"/>
      <c r="H82" s="158"/>
      <c r="I82" s="182">
        <f t="shared" si="11"/>
        <v>0.50625935817582657</v>
      </c>
      <c r="J82" s="158"/>
      <c r="K82" s="158"/>
      <c r="L82" s="158"/>
      <c r="M82" s="158"/>
      <c r="N82" s="158"/>
      <c r="O82" s="165"/>
      <c r="P82" s="166"/>
      <c r="Q82" s="164"/>
      <c r="R82" s="164"/>
      <c r="S82" s="164"/>
      <c r="T82" s="164"/>
      <c r="U82" s="164"/>
      <c r="V82" s="164"/>
      <c r="W82" s="164"/>
      <c r="X82" s="164"/>
    </row>
    <row r="83" spans="1:24">
      <c r="A83" s="156">
        <v>3.1</v>
      </c>
      <c r="B83" s="161"/>
      <c r="D83" s="151"/>
      <c r="E83" s="171">
        <f t="shared" si="10"/>
        <v>4.3414761554033925</v>
      </c>
      <c r="F83" s="151"/>
      <c r="H83" s="151"/>
      <c r="I83" s="183">
        <f t="shared" si="11"/>
        <v>0.51185355405770316</v>
      </c>
      <c r="J83" s="151"/>
      <c r="K83" s="151"/>
      <c r="L83" s="151"/>
      <c r="M83" s="151"/>
      <c r="N83" s="151"/>
      <c r="O83" s="162"/>
      <c r="P83" s="163"/>
      <c r="Q83" s="161"/>
      <c r="R83" s="164"/>
      <c r="S83" s="161"/>
      <c r="T83" s="161"/>
      <c r="U83" s="161"/>
      <c r="V83" s="161"/>
      <c r="W83" s="161"/>
      <c r="X83" s="161"/>
    </row>
    <row r="84" spans="1:24">
      <c r="A84" s="156">
        <v>3.2</v>
      </c>
      <c r="B84" s="161"/>
      <c r="D84" s="151"/>
      <c r="E84" s="171">
        <f t="shared" si="10"/>
        <v>4.2950419202993899</v>
      </c>
      <c r="F84" s="151"/>
      <c r="H84" s="151"/>
      <c r="I84" s="183">
        <f t="shared" si="11"/>
        <v>0.51738726681510472</v>
      </c>
      <c r="J84" s="151"/>
      <c r="K84" s="151"/>
      <c r="L84" s="151"/>
      <c r="M84" s="151"/>
      <c r="N84" s="151"/>
      <c r="O84" s="162"/>
      <c r="P84" s="163"/>
      <c r="Q84" s="161"/>
      <c r="R84" s="164"/>
      <c r="S84" s="161"/>
      <c r="T84" s="161"/>
      <c r="U84" s="161"/>
      <c r="V84" s="161"/>
      <c r="W84" s="161"/>
      <c r="X84" s="161"/>
    </row>
    <row r="85" spans="1:24">
      <c r="A85" s="156">
        <v>3.3</v>
      </c>
      <c r="B85" s="161"/>
      <c r="D85" s="151"/>
      <c r="E85" s="171">
        <f t="shared" si="10"/>
        <v>4.2500664199836002</v>
      </c>
      <c r="F85" s="151"/>
      <c r="H85" s="151"/>
      <c r="I85" s="183">
        <f t="shared" si="11"/>
        <v>0.52286241682043522</v>
      </c>
      <c r="J85" s="151"/>
      <c r="K85" s="151"/>
      <c r="L85" s="151"/>
      <c r="M85" s="151"/>
      <c r="N85" s="151"/>
      <c r="O85" s="162"/>
      <c r="P85" s="163"/>
      <c r="Q85" s="161"/>
      <c r="R85" s="164"/>
      <c r="S85" s="161"/>
      <c r="T85" s="161"/>
      <c r="U85" s="161"/>
      <c r="V85" s="161"/>
      <c r="W85" s="161"/>
      <c r="X85" s="161"/>
    </row>
    <row r="86" spans="1:24">
      <c r="A86" s="156">
        <v>3.4</v>
      </c>
      <c r="B86" s="161"/>
      <c r="D86" s="151"/>
      <c r="E86" s="171">
        <f t="shared" si="10"/>
        <v>4.2064748428308354</v>
      </c>
      <c r="F86" s="151"/>
      <c r="H86" s="151"/>
      <c r="I86" s="183">
        <f t="shared" si="11"/>
        <v>0.52828082492572903</v>
      </c>
      <c r="J86" s="151"/>
      <c r="K86" s="151"/>
      <c r="L86" s="151"/>
      <c r="M86" s="151"/>
      <c r="N86" s="151"/>
      <c r="O86" s="162"/>
      <c r="P86" s="163"/>
      <c r="Q86" s="161"/>
      <c r="R86" s="164"/>
      <c r="S86" s="161"/>
      <c r="T86" s="161"/>
      <c r="U86" s="161"/>
      <c r="V86" s="161"/>
      <c r="W86" s="161"/>
      <c r="X86" s="161"/>
    </row>
    <row r="87" spans="1:24" s="10" customFormat="1">
      <c r="A87" s="157">
        <v>3.5</v>
      </c>
      <c r="B87" s="164"/>
      <c r="D87" s="158"/>
      <c r="E87" s="181">
        <f t="shared" si="10"/>
        <v>4.1641976407588199</v>
      </c>
      <c r="F87" s="158"/>
      <c r="H87" s="158"/>
      <c r="I87" s="182">
        <f t="shared" si="11"/>
        <v>0.53364421953686614</v>
      </c>
      <c r="J87" s="158"/>
      <c r="K87" s="158"/>
      <c r="L87" s="158"/>
      <c r="M87" s="158"/>
      <c r="N87" s="158"/>
      <c r="O87" s="165"/>
      <c r="P87" s="166"/>
      <c r="Q87" s="164"/>
      <c r="R87" s="164"/>
      <c r="S87" s="164"/>
      <c r="T87" s="164"/>
      <c r="U87" s="164"/>
      <c r="V87" s="164"/>
      <c r="W87" s="164"/>
      <c r="X87" s="164"/>
    </row>
    <row r="88" spans="1:24">
      <c r="A88" s="156">
        <v>3.6</v>
      </c>
      <c r="B88" s="161"/>
      <c r="D88" s="151"/>
      <c r="E88" s="171">
        <f t="shared" si="10"/>
        <v>4.1231700624666097</v>
      </c>
      <c r="F88" s="151"/>
      <c r="H88" s="151"/>
      <c r="I88" s="183">
        <f t="shared" si="11"/>
        <v>0.53895424305409567</v>
      </c>
      <c r="J88" s="151"/>
      <c r="K88" s="151"/>
      <c r="L88" s="151"/>
      <c r="M88" s="151"/>
      <c r="N88" s="151"/>
      <c r="O88" s="162"/>
      <c r="P88" s="163"/>
      <c r="Q88" s="161"/>
      <c r="R88" s="164"/>
      <c r="S88" s="161"/>
      <c r="T88" s="161"/>
      <c r="U88" s="161"/>
      <c r="V88" s="161"/>
      <c r="W88" s="161"/>
      <c r="X88" s="161"/>
    </row>
    <row r="89" spans="1:24">
      <c r="A89" s="156">
        <v>3.7</v>
      </c>
      <c r="B89" s="161"/>
      <c r="D89" s="151"/>
      <c r="E89" s="171">
        <f t="shared" si="10"/>
        <v>4.0833317362858201</v>
      </c>
      <c r="F89" s="151"/>
      <c r="H89" s="151"/>
      <c r="I89" s="183">
        <f t="shared" si="11"/>
        <v>0.54421245774689442</v>
      </c>
      <c r="J89" s="151"/>
      <c r="K89" s="151"/>
      <c r="L89" s="151"/>
      <c r="M89" s="151"/>
      <c r="N89" s="151"/>
      <c r="O89" s="162"/>
      <c r="P89" s="163"/>
      <c r="Q89" s="161"/>
      <c r="R89" s="164"/>
      <c r="S89" s="161"/>
      <c r="T89" s="161"/>
      <c r="U89" s="161"/>
      <c r="V89" s="161"/>
      <c r="W89" s="161"/>
      <c r="X89" s="161"/>
    </row>
    <row r="90" spans="1:24">
      <c r="A90" s="156">
        <v>3.8</v>
      </c>
      <c r="B90" s="161"/>
      <c r="D90" s="151"/>
      <c r="E90" s="171">
        <f t="shared" si="10"/>
        <v>4.0446262965305158</v>
      </c>
      <c r="F90" s="151"/>
      <c r="H90" s="151"/>
      <c r="I90" s="183">
        <f t="shared" si="11"/>
        <v>0.54942035112272425</v>
      </c>
      <c r="J90" s="151"/>
      <c r="K90" s="151"/>
      <c r="L90" s="151"/>
      <c r="M90" s="151"/>
      <c r="N90" s="151"/>
      <c r="O90" s="162"/>
      <c r="P90" s="163"/>
      <c r="Q90" s="161"/>
      <c r="R90" s="164"/>
      <c r="S90" s="161"/>
      <c r="T90" s="161"/>
      <c r="U90" s="161"/>
      <c r="V90" s="161"/>
      <c r="W90" s="161"/>
      <c r="X90" s="161"/>
    </row>
    <row r="91" spans="1:24">
      <c r="A91" s="156">
        <v>3.9</v>
      </c>
      <c r="B91" s="161"/>
      <c r="D91" s="151"/>
      <c r="E91" s="171">
        <f t="shared" si="10"/>
        <v>4.0070010480848497</v>
      </c>
      <c r="F91" s="151"/>
      <c r="H91" s="151"/>
      <c r="I91" s="183">
        <f t="shared" si="11"/>
        <v>0.55457934084197535</v>
      </c>
      <c r="J91" s="151"/>
      <c r="K91" s="151"/>
      <c r="L91" s="151"/>
      <c r="M91" s="151"/>
      <c r="N91" s="151"/>
      <c r="O91" s="162"/>
      <c r="P91" s="163"/>
      <c r="Q91" s="161"/>
      <c r="R91" s="164"/>
      <c r="S91" s="161"/>
      <c r="T91" s="161"/>
      <c r="U91" s="161"/>
      <c r="V91" s="161"/>
      <c r="W91" s="161"/>
      <c r="X91" s="161"/>
    </row>
    <row r="92" spans="1:24" s="10" customFormat="1">
      <c r="A92" s="157">
        <v>4</v>
      </c>
      <c r="B92" s="164"/>
      <c r="D92" s="158"/>
      <c r="E92" s="181">
        <f t="shared" si="10"/>
        <v>3.9704066646882921</v>
      </c>
      <c r="F92" s="158"/>
      <c r="H92" s="158"/>
      <c r="I92" s="182">
        <f t="shared" si="11"/>
        <v>0.55969077922512001</v>
      </c>
      <c r="J92" s="158"/>
      <c r="K92" s="158"/>
      <c r="L92" s="158"/>
      <c r="M92" s="158"/>
      <c r="N92" s="158"/>
      <c r="O92" s="165"/>
      <c r="P92" s="166"/>
      <c r="Q92" s="164"/>
      <c r="R92" s="164"/>
      <c r="S92" s="164"/>
      <c r="T92" s="164"/>
      <c r="U92" s="164"/>
      <c r="V92" s="164"/>
      <c r="W92" s="164"/>
      <c r="X92" s="164"/>
    </row>
    <row r="93" spans="1:24" s="10" customFormat="1">
      <c r="A93" s="156">
        <v>4.0999999999999996</v>
      </c>
      <c r="B93" s="164"/>
      <c r="D93" s="158"/>
      <c r="E93" s="171">
        <f t="shared" si="10"/>
        <v>3.9347969169891872</v>
      </c>
      <c r="F93" s="158"/>
      <c r="H93" s="158"/>
      <c r="I93" s="183">
        <f t="shared" si="11"/>
        <v>0.56475595739268147</v>
      </c>
      <c r="J93" s="158"/>
      <c r="K93" s="158"/>
      <c r="L93" s="158"/>
      <c r="M93" s="158"/>
      <c r="N93" s="158"/>
      <c r="O93" s="165"/>
      <c r="P93" s="166"/>
      <c r="Q93" s="164"/>
      <c r="R93" s="164"/>
      <c r="S93" s="164"/>
      <c r="T93" s="164"/>
      <c r="U93" s="164"/>
      <c r="V93" s="164"/>
      <c r="W93" s="164"/>
      <c r="X93" s="164"/>
    </row>
    <row r="94" spans="1:24" s="10" customFormat="1">
      <c r="A94" s="156">
        <v>4.2</v>
      </c>
      <c r="B94" s="164"/>
      <c r="D94" s="158"/>
      <c r="E94" s="171">
        <f t="shared" si="10"/>
        <v>3.9001284269566749</v>
      </c>
      <c r="F94" s="158"/>
      <c r="H94" s="158"/>
      <c r="I94" s="183">
        <f t="shared" si="11"/>
        <v>0.56977610907392962</v>
      </c>
      <c r="J94" s="158"/>
      <c r="K94" s="158"/>
      <c r="L94" s="158"/>
      <c r="M94" s="158"/>
      <c r="N94" s="158"/>
      <c r="O94" s="165"/>
      <c r="P94" s="166"/>
      <c r="Q94" s="164"/>
      <c r="R94" s="164"/>
      <c r="S94" s="164"/>
      <c r="T94" s="164"/>
      <c r="U94" s="164"/>
      <c r="V94" s="164"/>
      <c r="W94" s="164"/>
      <c r="X94" s="164"/>
    </row>
    <row r="95" spans="1:24" s="10" customFormat="1">
      <c r="A95" s="156">
        <v>4.3</v>
      </c>
      <c r="B95" s="164"/>
      <c r="D95" s="158"/>
      <c r="E95" s="171">
        <f t="shared" si="10"/>
        <v>3.8663604456839535</v>
      </c>
      <c r="F95" s="158"/>
      <c r="H95" s="158"/>
      <c r="I95" s="183">
        <f t="shared" si="11"/>
        <v>0.57475241411613809</v>
      </c>
      <c r="J95" s="158"/>
      <c r="K95" s="158"/>
      <c r="L95" s="158"/>
      <c r="M95" s="158"/>
      <c r="N95" s="158"/>
      <c r="O95" s="165"/>
      <c r="P95" s="166"/>
      <c r="Q95" s="164"/>
      <c r="R95" s="164"/>
      <c r="S95" s="164"/>
      <c r="T95" s="164"/>
      <c r="U95" s="164"/>
      <c r="V95" s="164"/>
      <c r="W95" s="164"/>
      <c r="X95" s="164"/>
    </row>
    <row r="96" spans="1:24" s="10" customFormat="1">
      <c r="A96" s="156">
        <v>4.4000000000000004</v>
      </c>
      <c r="B96" s="164"/>
      <c r="D96" s="158"/>
      <c r="E96" s="171">
        <f t="shared" si="10"/>
        <v>3.8334546519946509</v>
      </c>
      <c r="F96" s="158"/>
      <c r="H96" s="158"/>
      <c r="I96" s="183">
        <f t="shared" si="11"/>
        <v>0.57968600172268347</v>
      </c>
      <c r="J96" s="158"/>
      <c r="K96" s="158"/>
      <c r="L96" s="158"/>
      <c r="M96" s="158"/>
      <c r="N96" s="158"/>
      <c r="O96" s="165"/>
      <c r="P96" s="166"/>
      <c r="Q96" s="164"/>
      <c r="R96" s="164"/>
      <c r="S96" s="164"/>
      <c r="T96" s="164"/>
      <c r="U96" s="164"/>
      <c r="V96" s="164"/>
      <c r="W96" s="164"/>
      <c r="X96" s="164"/>
    </row>
    <row r="97" spans="1:24" s="10" customFormat="1">
      <c r="A97" s="157">
        <v>4.5</v>
      </c>
      <c r="B97" s="164"/>
      <c r="D97" s="158"/>
      <c r="E97" s="181">
        <f t="shared" si="10"/>
        <v>3.8013749695890002</v>
      </c>
      <c r="F97" s="158"/>
      <c r="H97" s="158"/>
      <c r="I97" s="182">
        <f t="shared" si="11"/>
        <v>0.58457795344516128</v>
      </c>
      <c r="J97" s="158"/>
      <c r="K97" s="158"/>
      <c r="L97" s="158"/>
      <c r="M97" s="158"/>
      <c r="N97" s="158"/>
      <c r="O97" s="165"/>
      <c r="P97" s="166"/>
      <c r="Q97" s="164"/>
      <c r="R97" s="164"/>
      <c r="S97" s="164"/>
      <c r="T97" s="164"/>
      <c r="U97" s="164"/>
      <c r="V97" s="164"/>
      <c r="W97" s="164"/>
      <c r="X97" s="164"/>
    </row>
    <row r="98" spans="1:24" s="10" customFormat="1">
      <c r="A98" s="156">
        <v>4.5999999999999996</v>
      </c>
      <c r="B98" s="164"/>
      <c r="D98" s="158"/>
      <c r="E98" s="171">
        <f t="shared" si="10"/>
        <v>3.7700874007459539</v>
      </c>
      <c r="F98" s="158"/>
      <c r="H98" s="158"/>
      <c r="I98" s="183">
        <f t="shared" si="11"/>
        <v>0.58942930595198217</v>
      </c>
      <c r="J98" s="158"/>
      <c r="K98" s="158"/>
      <c r="L98" s="158"/>
      <c r="M98" s="158"/>
      <c r="N98" s="158"/>
      <c r="O98" s="165"/>
      <c r="P98" s="166"/>
      <c r="Q98" s="164"/>
      <c r="R98" s="164"/>
      <c r="S98" s="164"/>
      <c r="T98" s="164"/>
      <c r="U98" s="164"/>
      <c r="V98" s="164"/>
      <c r="W98" s="164"/>
      <c r="X98" s="164"/>
    </row>
    <row r="99" spans="1:24" s="10" customFormat="1">
      <c r="A99" s="156">
        <v>4.7</v>
      </c>
      <c r="B99" s="164"/>
      <c r="D99" s="158"/>
      <c r="E99" s="171">
        <f t="shared" si="10"/>
        <v>3.7395598748383572</v>
      </c>
      <c r="F99" s="158"/>
      <c r="H99" s="158"/>
      <c r="I99" s="183">
        <f t="shared" si="11"/>
        <v>0.59424105359352075</v>
      </c>
      <c r="J99" s="158"/>
      <c r="K99" s="158"/>
      <c r="L99" s="158"/>
      <c r="M99" s="158"/>
      <c r="N99" s="158"/>
      <c r="O99" s="165"/>
      <c r="P99" s="166"/>
      <c r="Q99" s="164"/>
      <c r="R99" s="164"/>
      <c r="S99" s="164"/>
      <c r="T99" s="164"/>
      <c r="U99" s="164"/>
      <c r="V99" s="164"/>
      <c r="W99" s="164"/>
      <c r="X99" s="164"/>
    </row>
    <row r="100" spans="1:24" s="10" customFormat="1">
      <c r="A100" s="156">
        <v>4.8</v>
      </c>
      <c r="B100" s="164"/>
      <c r="D100" s="158"/>
      <c r="E100" s="171">
        <f t="shared" si="10"/>
        <v>3.7097621101266332</v>
      </c>
      <c r="F100" s="158"/>
      <c r="H100" s="158"/>
      <c r="I100" s="183">
        <f t="shared" si="11"/>
        <v>0.59901415078179898</v>
      </c>
      <c r="J100" s="158"/>
      <c r="K100" s="158"/>
      <c r="L100" s="158"/>
      <c r="M100" s="158"/>
      <c r="N100" s="158"/>
      <c r="O100" s="165"/>
      <c r="P100" s="166"/>
      <c r="Q100" s="164"/>
      <c r="R100" s="164"/>
      <c r="S100" s="164"/>
      <c r="T100" s="164"/>
      <c r="U100" s="164"/>
      <c r="V100" s="164"/>
      <c r="W100" s="164"/>
      <c r="X100" s="164"/>
    </row>
    <row r="101" spans="1:24" s="10" customFormat="1">
      <c r="A101" s="156">
        <v>4.9000000000000004</v>
      </c>
      <c r="B101" s="164"/>
      <c r="D101" s="158"/>
      <c r="E101" s="171">
        <f t="shared" si="10"/>
        <v>3.6806654874769813</v>
      </c>
      <c r="F101" s="158"/>
      <c r="H101" s="158"/>
      <c r="I101" s="183">
        <f t="shared" si="11"/>
        <v>0.60374951420083312</v>
      </c>
      <c r="J101" s="158"/>
      <c r="K101" s="158"/>
      <c r="L101" s="158"/>
      <c r="M101" s="158"/>
      <c r="N101" s="158"/>
      <c r="O101" s="165"/>
      <c r="P101" s="166"/>
      <c r="Q101" s="164"/>
      <c r="R101" s="164"/>
      <c r="S101" s="164"/>
      <c r="T101" s="164"/>
      <c r="U101" s="164"/>
      <c r="V101" s="164"/>
      <c r="W101" s="164"/>
      <c r="X101" s="164"/>
    </row>
    <row r="102" spans="1:24" s="10" customFormat="1">
      <c r="A102" s="157">
        <v>5</v>
      </c>
      <c r="B102" s="164"/>
      <c r="D102" s="158"/>
      <c r="E102" s="181">
        <f t="shared" si="10"/>
        <v>3.6522429348069352</v>
      </c>
      <c r="F102" s="158"/>
      <c r="H102" s="158"/>
      <c r="I102" s="182">
        <f t="shared" si="11"/>
        <v>0.608448024862144</v>
      </c>
      <c r="J102" s="158"/>
      <c r="K102" s="158"/>
      <c r="L102" s="158"/>
      <c r="M102" s="158"/>
      <c r="N102" s="158"/>
      <c r="O102" s="165"/>
      <c r="P102" s="166"/>
      <c r="Q102" s="164"/>
      <c r="R102" s="164"/>
      <c r="S102" s="164"/>
      <c r="T102" s="164"/>
      <c r="U102" s="164"/>
      <c r="V102" s="164"/>
      <c r="W102" s="164"/>
      <c r="X102" s="164"/>
    </row>
    <row r="103" spans="1:24" s="10" customFormat="1">
      <c r="A103" s="157"/>
      <c r="B103" s="164"/>
      <c r="C103" s="158"/>
      <c r="D103" s="155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65"/>
      <c r="P103" s="166"/>
      <c r="Q103" s="164"/>
      <c r="R103" s="164"/>
      <c r="S103" s="164"/>
      <c r="T103" s="164"/>
      <c r="U103" s="164"/>
      <c r="V103" s="164"/>
      <c r="W103" s="164"/>
      <c r="X103" s="164"/>
    </row>
    <row r="104" spans="1:24">
      <c r="A104" s="167" t="s">
        <v>1067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2"/>
      <c r="P104" s="163"/>
      <c r="Q104" s="161"/>
      <c r="R104" s="164"/>
      <c r="S104" s="161"/>
      <c r="T104" s="161"/>
      <c r="U104" s="161"/>
      <c r="V104" s="161"/>
      <c r="W104" s="161"/>
      <c r="X104" s="161"/>
    </row>
    <row r="105" spans="1:24">
      <c r="A105" s="147"/>
      <c r="B105"/>
    </row>
    <row r="106" spans="1:24">
      <c r="A106" s="29"/>
      <c r="B106"/>
    </row>
    <row r="107" spans="1:24">
      <c r="A107" s="40" t="s">
        <v>907</v>
      </c>
      <c r="B107"/>
    </row>
    <row r="108" spans="1:24">
      <c r="A108" s="29" t="s">
        <v>908</v>
      </c>
      <c r="B108"/>
    </row>
    <row r="109" spans="1:24">
      <c r="A109" s="29" t="s">
        <v>909</v>
      </c>
      <c r="B109"/>
    </row>
    <row r="110" spans="1:24">
      <c r="A110" s="29" t="s">
        <v>910</v>
      </c>
      <c r="B110"/>
    </row>
    <row r="111" spans="1:24">
      <c r="A111" s="37" t="s">
        <v>911</v>
      </c>
      <c r="B111"/>
    </row>
    <row r="112" spans="1:24">
      <c r="A112" s="37" t="s">
        <v>252</v>
      </c>
      <c r="B112"/>
    </row>
    <row r="113" spans="1:2">
      <c r="A113" s="18"/>
      <c r="B113"/>
    </row>
    <row r="114" spans="1:2">
      <c r="A114" s="39"/>
      <c r="B114"/>
    </row>
    <row r="115" spans="1:2">
      <c r="B115"/>
    </row>
    <row r="116" spans="1:2">
      <c r="B116"/>
    </row>
    <row r="117" spans="1:2">
      <c r="B117"/>
    </row>
    <row r="118" spans="1:2">
      <c r="B118"/>
    </row>
    <row r="119" spans="1:2">
      <c r="B119"/>
    </row>
  </sheetData>
  <sheetProtection selectLockedCells="1"/>
  <mergeCells count="12">
    <mergeCell ref="D51:F51"/>
    <mergeCell ref="H51:J51"/>
    <mergeCell ref="A4:B4"/>
    <mergeCell ref="A5:B5"/>
    <mergeCell ref="A7:B7"/>
    <mergeCell ref="A9:B9"/>
    <mergeCell ref="A10:B10"/>
    <mergeCell ref="A11:B11"/>
    <mergeCell ref="A17:B17"/>
    <mergeCell ref="A18:B18"/>
    <mergeCell ref="A19:B19"/>
    <mergeCell ref="A20:B20"/>
  </mergeCells>
  <hyperlinks>
    <hyperlink ref="A111" r:id="rId1"/>
    <hyperlink ref="A112" r:id="rId2"/>
    <hyperlink ref="G21" r:id="rId3"/>
  </hyperlinks>
  <pageMargins left="0.39370078740157483" right="0.39370078740157483" top="0.39370078740157483" bottom="0.31496062992125984" header="0.51181102362204722" footer="0.51181102362204722"/>
  <pageSetup paperSize="9" scale="82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G82"/>
  <sheetViews>
    <sheetView tabSelected="1" workbookViewId="0"/>
  </sheetViews>
  <sheetFormatPr defaultRowHeight="12.75"/>
  <cols>
    <col min="1" max="1" width="25" style="7" customWidth="1"/>
    <col min="2" max="2" width="9.42578125" style="7" customWidth="1"/>
    <col min="3" max="14" width="8.85546875" customWidth="1"/>
    <col min="15" max="15" width="8.140625" style="15" customWidth="1"/>
    <col min="16" max="16" width="8.85546875" style="5" customWidth="1"/>
    <col min="17" max="17" width="8.85546875" style="4" customWidth="1"/>
    <col min="19" max="19" width="14.28515625" style="11" bestFit="1" customWidth="1"/>
    <col min="20" max="20" width="10.28515625" customWidth="1"/>
  </cols>
  <sheetData>
    <row r="1" spans="1:33" s="21" customFormat="1" ht="23.25" customHeight="1">
      <c r="A1" s="139" t="s">
        <v>892</v>
      </c>
      <c r="B1" s="139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22"/>
      <c r="P1" s="23"/>
      <c r="Q1" s="24"/>
      <c r="S1" s="140"/>
    </row>
    <row r="2" spans="1:33" s="21" customFormat="1" ht="23.25" customHeight="1">
      <c r="A2" s="139" t="s">
        <v>919</v>
      </c>
      <c r="B2" s="139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2"/>
      <c r="P2" s="23"/>
      <c r="Q2" s="24"/>
      <c r="S2" s="140"/>
    </row>
    <row r="3" spans="1:33" s="177" customFormat="1" ht="15.75" customHeight="1">
      <c r="A3" s="295" t="s">
        <v>14</v>
      </c>
      <c r="B3" s="296"/>
      <c r="C3" s="199">
        <v>1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00"/>
      <c r="AG3" s="201"/>
    </row>
    <row r="4" spans="1:33" s="177" customFormat="1" ht="16.5" customHeight="1">
      <c r="A4" s="295" t="s">
        <v>980</v>
      </c>
      <c r="B4" s="296"/>
      <c r="C4" s="202">
        <v>1</v>
      </c>
      <c r="D4" s="179"/>
      <c r="E4" s="179"/>
      <c r="F4" s="179"/>
      <c r="G4" s="179"/>
      <c r="H4" s="295"/>
      <c r="I4" s="295"/>
      <c r="J4" s="295"/>
      <c r="K4" s="295"/>
      <c r="L4" s="270"/>
      <c r="M4" s="179"/>
      <c r="N4" s="179"/>
      <c r="O4" s="179"/>
      <c r="P4" s="179"/>
      <c r="Q4" s="179"/>
      <c r="R4" s="179"/>
      <c r="S4" s="200"/>
      <c r="AG4" s="201"/>
    </row>
    <row r="5" spans="1:33" s="177" customFormat="1" ht="16.5" customHeight="1">
      <c r="A5" s="271" t="s">
        <v>1075</v>
      </c>
      <c r="B5" s="271"/>
      <c r="C5" s="202">
        <v>0.109</v>
      </c>
      <c r="H5" s="271" t="s">
        <v>411</v>
      </c>
      <c r="I5" s="271"/>
      <c r="J5" s="271"/>
      <c r="K5" s="271"/>
      <c r="L5" s="202">
        <v>1</v>
      </c>
      <c r="O5" s="15"/>
      <c r="P5" s="203"/>
      <c r="Q5" s="204"/>
    </row>
    <row r="6" spans="1:33" s="177" customFormat="1" ht="16.5" customHeight="1">
      <c r="A6" s="295" t="s">
        <v>1084</v>
      </c>
      <c r="B6" s="296"/>
      <c r="C6" s="199">
        <v>2</v>
      </c>
      <c r="H6" s="271" t="s">
        <v>250</v>
      </c>
      <c r="I6" s="271"/>
      <c r="J6" s="271"/>
      <c r="K6" s="271"/>
      <c r="L6" s="202">
        <v>0.5</v>
      </c>
      <c r="O6" s="15"/>
      <c r="P6" s="203"/>
      <c r="Q6" s="204"/>
    </row>
    <row r="7" spans="1:33" s="177" customFormat="1" ht="16.5" hidden="1" customHeight="1">
      <c r="A7" s="295" t="s">
        <v>1003</v>
      </c>
      <c r="B7" s="295"/>
      <c r="C7" s="202">
        <v>1</v>
      </c>
      <c r="O7" s="15"/>
      <c r="P7" s="203"/>
      <c r="Q7" s="204"/>
    </row>
    <row r="8" spans="1:33" s="177" customFormat="1" ht="16.5" hidden="1" customHeight="1">
      <c r="A8" s="271" t="s">
        <v>411</v>
      </c>
      <c r="B8" s="271"/>
      <c r="C8" s="202">
        <f>L5</f>
        <v>1</v>
      </c>
      <c r="O8" s="15"/>
      <c r="P8" s="203"/>
      <c r="Q8" s="204"/>
    </row>
    <row r="9" spans="1:33" s="177" customFormat="1" ht="16.5" hidden="1" customHeight="1">
      <c r="A9" s="271" t="s">
        <v>250</v>
      </c>
      <c r="B9" s="271"/>
      <c r="C9" s="202">
        <f>L6</f>
        <v>0.5</v>
      </c>
      <c r="O9" s="15"/>
      <c r="P9" s="203"/>
      <c r="Q9" s="204"/>
    </row>
    <row r="10" spans="1:33" s="91" customFormat="1" ht="29.25" customHeight="1">
      <c r="A10" s="16"/>
      <c r="B10" s="16"/>
      <c r="C10" s="28" t="s">
        <v>271</v>
      </c>
      <c r="D10" s="28" t="s">
        <v>272</v>
      </c>
      <c r="E10" s="28" t="s">
        <v>273</v>
      </c>
      <c r="F10" s="28" t="s">
        <v>274</v>
      </c>
      <c r="G10" s="28" t="s">
        <v>275</v>
      </c>
      <c r="H10" s="28" t="s">
        <v>276</v>
      </c>
      <c r="I10" s="28" t="s">
        <v>277</v>
      </c>
      <c r="J10" s="16" t="s">
        <v>306</v>
      </c>
      <c r="K10" s="16" t="s">
        <v>278</v>
      </c>
      <c r="L10" s="90" t="s">
        <v>279</v>
      </c>
      <c r="M10" s="90" t="s">
        <v>280</v>
      </c>
      <c r="N10" s="90" t="s">
        <v>281</v>
      </c>
      <c r="O10" s="90"/>
      <c r="P10" s="90"/>
      <c r="Q10" s="90"/>
      <c r="R10" s="90"/>
    </row>
    <row r="11" spans="1:33" s="12" customFormat="1" ht="41.25" customHeight="1" thickBot="1">
      <c r="A11" s="275" t="s">
        <v>1016</v>
      </c>
      <c r="B11" s="276"/>
      <c r="C11" s="85">
        <v>284.7</v>
      </c>
      <c r="D11" s="85">
        <v>239.8</v>
      </c>
      <c r="E11" s="85">
        <v>203.2</v>
      </c>
      <c r="F11" s="85">
        <v>130.9</v>
      </c>
      <c r="G11" s="85">
        <v>82.4</v>
      </c>
      <c r="H11" s="85">
        <v>57.7</v>
      </c>
      <c r="I11" s="85">
        <v>61.1</v>
      </c>
      <c r="J11" s="85">
        <v>85.2</v>
      </c>
      <c r="K11" s="85">
        <v>120.6</v>
      </c>
      <c r="L11" s="85">
        <v>175</v>
      </c>
      <c r="M11" s="85">
        <v>220.3</v>
      </c>
      <c r="N11" s="85">
        <v>257.10000000000002</v>
      </c>
      <c r="O11" s="175" t="s">
        <v>1019</v>
      </c>
      <c r="P11" s="13"/>
      <c r="Q11" s="13"/>
      <c r="R11" s="13"/>
    </row>
    <row r="12" spans="1:33" s="12" customFormat="1" ht="27.75" customHeight="1" thickBot="1">
      <c r="A12" s="277" t="s">
        <v>1017</v>
      </c>
      <c r="B12" s="278"/>
      <c r="C12" s="41">
        <v>17.5</v>
      </c>
      <c r="D12" s="41">
        <v>19.2</v>
      </c>
      <c r="E12" s="41">
        <v>22.1</v>
      </c>
      <c r="F12" s="41">
        <v>35</v>
      </c>
      <c r="G12" s="41">
        <v>54.1</v>
      </c>
      <c r="H12" s="41">
        <v>56.9</v>
      </c>
      <c r="I12" s="41">
        <v>59.7</v>
      </c>
      <c r="J12" s="41">
        <v>50.5</v>
      </c>
      <c r="K12" s="41">
        <v>45.1</v>
      </c>
      <c r="L12" s="41">
        <v>36.6</v>
      </c>
      <c r="M12" s="41">
        <v>24.8</v>
      </c>
      <c r="N12" s="41">
        <v>23.4</v>
      </c>
      <c r="O12" s="175" t="s">
        <v>1019</v>
      </c>
      <c r="P12" s="13"/>
      <c r="Q12" s="13"/>
      <c r="R12" s="13"/>
    </row>
    <row r="13" spans="1:33" s="14" customFormat="1" ht="18.75" customHeight="1">
      <c r="A13" s="279" t="s">
        <v>1076</v>
      </c>
      <c r="B13" s="280"/>
      <c r="C13" s="88">
        <f>MAX(0,C11-C12)</f>
        <v>267.2</v>
      </c>
      <c r="D13" s="88">
        <f>MAX(0,D11-D12)</f>
        <v>220.60000000000002</v>
      </c>
      <c r="E13" s="88">
        <f t="shared" ref="E13:N13" si="0">MAX(0,E11-E12)</f>
        <v>181.1</v>
      </c>
      <c r="F13" s="88">
        <f t="shared" si="0"/>
        <v>95.9</v>
      </c>
      <c r="G13" s="88">
        <f t="shared" si="0"/>
        <v>28.300000000000004</v>
      </c>
      <c r="H13" s="88">
        <f t="shared" si="0"/>
        <v>0.80000000000000426</v>
      </c>
      <c r="I13" s="88">
        <f t="shared" si="0"/>
        <v>1.3999999999999986</v>
      </c>
      <c r="J13" s="88">
        <f t="shared" si="0"/>
        <v>34.700000000000003</v>
      </c>
      <c r="K13" s="88">
        <f t="shared" si="0"/>
        <v>75.5</v>
      </c>
      <c r="L13" s="88">
        <f t="shared" si="0"/>
        <v>138.4</v>
      </c>
      <c r="M13" s="88">
        <f t="shared" si="0"/>
        <v>195.5</v>
      </c>
      <c r="N13" s="88">
        <f t="shared" si="0"/>
        <v>233.70000000000002</v>
      </c>
      <c r="O13" s="13"/>
      <c r="P13" s="13"/>
      <c r="Q13" s="13"/>
      <c r="R13" s="13"/>
    </row>
    <row r="14" spans="1:33" s="14" customFormat="1" ht="18" hidden="1" customHeight="1">
      <c r="A14" s="272" t="s">
        <v>282</v>
      </c>
      <c r="B14" s="273"/>
      <c r="C14" s="13">
        <v>31</v>
      </c>
      <c r="D14" s="27">
        <v>28</v>
      </c>
      <c r="E14" s="27">
        <v>31</v>
      </c>
      <c r="F14" s="27">
        <v>30</v>
      </c>
      <c r="G14" s="27">
        <v>31</v>
      </c>
      <c r="H14" s="27">
        <v>30</v>
      </c>
      <c r="I14" s="27">
        <v>31</v>
      </c>
      <c r="J14" s="13">
        <v>31</v>
      </c>
      <c r="K14" s="25">
        <v>30</v>
      </c>
      <c r="L14" s="13">
        <v>31</v>
      </c>
      <c r="M14" s="13">
        <v>31</v>
      </c>
      <c r="N14" s="13">
        <v>31</v>
      </c>
      <c r="O14" s="13"/>
      <c r="P14" s="13"/>
      <c r="Q14" s="13"/>
      <c r="R14" s="13"/>
    </row>
    <row r="15" spans="1:33" s="14" customFormat="1" ht="23.25" customHeight="1">
      <c r="A15" s="137" t="s">
        <v>1018</v>
      </c>
      <c r="B15" s="174"/>
      <c r="C15" s="174"/>
      <c r="D15" s="174"/>
      <c r="E15" s="174"/>
      <c r="F15" s="172"/>
      <c r="G15" s="172"/>
      <c r="H15" s="38" t="s">
        <v>159</v>
      </c>
      <c r="I15" s="174"/>
      <c r="J15" s="174"/>
      <c r="K15" s="174"/>
      <c r="L15" s="175"/>
    </row>
    <row r="16" spans="1:33" s="14" customFormat="1" ht="25.5" customHeight="1">
      <c r="A16" s="137" t="s">
        <v>1068</v>
      </c>
      <c r="B16" s="27"/>
      <c r="C16" s="27"/>
      <c r="D16" s="27"/>
      <c r="E16" s="27"/>
      <c r="F16" s="27"/>
      <c r="G16" s="27"/>
      <c r="H16" s="27"/>
      <c r="I16" s="27"/>
      <c r="J16" s="13"/>
      <c r="K16" s="13"/>
    </row>
    <row r="17" spans="1:17" s="14" customFormat="1" ht="45.75" customHeight="1">
      <c r="A17" s="33"/>
      <c r="B17" s="27"/>
      <c r="C17" s="95" t="s">
        <v>883</v>
      </c>
      <c r="D17" s="95" t="s">
        <v>884</v>
      </c>
      <c r="E17" s="95" t="s">
        <v>885</v>
      </c>
      <c r="F17" s="95" t="s">
        <v>886</v>
      </c>
      <c r="G17" s="95" t="s">
        <v>887</v>
      </c>
      <c r="H17" s="95" t="s">
        <v>888</v>
      </c>
      <c r="I17" s="95" t="s">
        <v>888</v>
      </c>
      <c r="J17" s="95" t="s">
        <v>889</v>
      </c>
      <c r="K17" s="95" t="s">
        <v>890</v>
      </c>
      <c r="L17" s="95" t="s">
        <v>891</v>
      </c>
      <c r="M17" s="95" t="s">
        <v>160</v>
      </c>
      <c r="N17" s="95" t="s">
        <v>918</v>
      </c>
      <c r="O17" s="92"/>
      <c r="P17" s="92"/>
      <c r="Q17" s="92"/>
    </row>
    <row r="18" spans="1:17" s="89" customFormat="1" ht="16.5" customHeight="1">
      <c r="A18" s="93"/>
      <c r="B18" s="88"/>
      <c r="C18" s="93">
        <f t="shared" ref="C18" si="1">C20/$B20</f>
        <v>6.5765677419354835</v>
      </c>
      <c r="D18" s="93">
        <f t="shared" ref="D18:N18" si="2">D20/$B20</f>
        <v>6.0113500000000011</v>
      </c>
      <c r="E18" s="93">
        <f t="shared" si="2"/>
        <v>4.4573967741935476</v>
      </c>
      <c r="F18" s="93">
        <f t="shared" si="2"/>
        <v>2.4390566666666667</v>
      </c>
      <c r="G18" s="93">
        <f t="shared" si="2"/>
        <v>0.69654516129032273</v>
      </c>
      <c r="H18" s="93">
        <f t="shared" si="2"/>
        <v>2.0346666666666777E-2</v>
      </c>
      <c r="I18" s="93">
        <f t="shared" si="2"/>
        <v>3.4458064516128997E-2</v>
      </c>
      <c r="J18" s="93">
        <f t="shared" si="2"/>
        <v>0.85406774193548396</v>
      </c>
      <c r="K18" s="93">
        <f t="shared" si="2"/>
        <v>1.9202166666666669</v>
      </c>
      <c r="L18" s="93">
        <f t="shared" si="2"/>
        <v>3.4064258064516131</v>
      </c>
      <c r="M18" s="93">
        <f t="shared" si="2"/>
        <v>4.8118225806451616</v>
      </c>
      <c r="N18" s="93">
        <f t="shared" si="2"/>
        <v>5.7520354838709684</v>
      </c>
      <c r="O18" s="88"/>
      <c r="P18" s="88"/>
      <c r="Q18" s="88"/>
    </row>
    <row r="19" spans="1:17" s="13" customFormat="1" ht="34.5" customHeight="1">
      <c r="A19" s="94" t="s">
        <v>893</v>
      </c>
      <c r="B19" s="259" t="s">
        <v>1074</v>
      </c>
      <c r="C19" s="95" t="s">
        <v>285</v>
      </c>
      <c r="D19" s="95" t="s">
        <v>286</v>
      </c>
      <c r="E19" s="95" t="s">
        <v>287</v>
      </c>
      <c r="F19" s="95" t="s">
        <v>288</v>
      </c>
      <c r="G19" s="95" t="s">
        <v>289</v>
      </c>
      <c r="H19" s="95" t="s">
        <v>290</v>
      </c>
      <c r="I19" s="95" t="s">
        <v>291</v>
      </c>
      <c r="J19" s="95" t="s">
        <v>292</v>
      </c>
      <c r="K19" s="95" t="s">
        <v>293</v>
      </c>
      <c r="L19" s="95" t="s">
        <v>294</v>
      </c>
      <c r="M19" s="95" t="s">
        <v>295</v>
      </c>
      <c r="N19" s="95" t="s">
        <v>296</v>
      </c>
      <c r="O19" s="96"/>
      <c r="P19" s="97" t="s">
        <v>284</v>
      </c>
      <c r="Q19" s="98" t="s">
        <v>283</v>
      </c>
    </row>
    <row r="20" spans="1:17" s="12" customFormat="1" ht="18" customHeight="1">
      <c r="A20" s="99" t="s">
        <v>1069</v>
      </c>
      <c r="B20" s="105">
        <f>CHOOSE($C$3,'nozzle ratios'!$E8,'nozzle ratios'!$F8,'nozzle ratios'!$G8,'nozzle ratios'!$I8,'nozzle ratios'!$J8,'nozzle ratios'!$K8,'nozzle ratios'!$L8,'nozzle ratios'!$M8)*$C$4/$C$6*($C$7)*($C$8)^$C$9</f>
        <v>0.5</v>
      </c>
      <c r="C20" s="105">
        <f>7*$C$5/$C$6*($C$7)*($C$8)^$C$9*C$13*CHOOSE($C$3,'nozzle ratios'!$E8,'nozzle ratios'!$F8,'nozzle ratios'!$G8,'nozzle ratios'!$I8,'nozzle ratios'!$J8,'nozzle ratios'!$K8,'nozzle ratios'!$L8,'nozzle ratios'!$M8)/C$14</f>
        <v>3.2882838709677418</v>
      </c>
      <c r="D20" s="105">
        <f>7*$C$5/$C$6*($C$7)*($C$8)^$C$9*D$13*CHOOSE($C$3,'nozzle ratios'!$E8,'nozzle ratios'!$F8,'nozzle ratios'!$G8,'nozzle ratios'!$I8,'nozzle ratios'!$J8,'nozzle ratios'!$K8,'nozzle ratios'!$L8,'nozzle ratios'!$M8)/D$14</f>
        <v>3.0056750000000005</v>
      </c>
      <c r="E20" s="105">
        <f>7*$C$5/$C$6*($C$7)*($C$8)^$C$9*E$13*CHOOSE($C$3,'nozzle ratios'!$E8,'nozzle ratios'!$F8,'nozzle ratios'!$G8,'nozzle ratios'!$I8,'nozzle ratios'!$J8,'nozzle ratios'!$K8,'nozzle ratios'!$L8,'nozzle ratios'!$M8)/E$14</f>
        <v>2.2286983870967738</v>
      </c>
      <c r="F20" s="105">
        <f>7*$C$5/$C$6*($C$7)*($C$8)^$C$9*F$13*CHOOSE($C$3,'nozzle ratios'!$E8,'nozzle ratios'!$F8,'nozzle ratios'!$G8,'nozzle ratios'!$I8,'nozzle ratios'!$J8,'nozzle ratios'!$K8,'nozzle ratios'!$L8,'nozzle ratios'!$M8)/F$14</f>
        <v>1.2195283333333333</v>
      </c>
      <c r="G20" s="105">
        <f>7*$C$5/$C$6*($C$7)*($C$8)^$C$9*G$13*CHOOSE($C$3,'nozzle ratios'!$E8,'nozzle ratios'!$F8,'nozzle ratios'!$G8,'nozzle ratios'!$I8,'nozzle ratios'!$J8,'nozzle ratios'!$K8,'nozzle ratios'!$L8,'nozzle ratios'!$M8)/G$14</f>
        <v>0.34827258064516137</v>
      </c>
      <c r="H20" s="105">
        <f>7*$C$5/$C$6*($C$7)*($C$8)^$C$9*H$13*CHOOSE($C$3,'nozzle ratios'!$E8,'nozzle ratios'!$F8,'nozzle ratios'!$G8,'nozzle ratios'!$I8,'nozzle ratios'!$J8,'nozzle ratios'!$K8,'nozzle ratios'!$L8,'nozzle ratios'!$M8)/H$14</f>
        <v>1.0173333333333388E-2</v>
      </c>
      <c r="I20" s="105">
        <f>7*$C$5/$C$6*($C$7)*($C$8)^$C$9*I$13*CHOOSE($C$3,'nozzle ratios'!$E8,'nozzle ratios'!$F8,'nozzle ratios'!$G8,'nozzle ratios'!$I8,'nozzle ratios'!$J8,'nozzle ratios'!$K8,'nozzle ratios'!$L8,'nozzle ratios'!$M8)/I$14</f>
        <v>1.7229032258064499E-2</v>
      </c>
      <c r="J20" s="105">
        <f>7*$C$5/$C$6*($C$7)*($C$8)^$C$9*J$13*CHOOSE($C$3,'nozzle ratios'!$E8,'nozzle ratios'!$F8,'nozzle ratios'!$G8,'nozzle ratios'!$I8,'nozzle ratios'!$J8,'nozzle ratios'!$K8,'nozzle ratios'!$L8,'nozzle ratios'!$M8)/J$14</f>
        <v>0.42703387096774198</v>
      </c>
      <c r="K20" s="105">
        <f>7*$C$5/$C$6*($C$7)*($C$8)^$C$9*K$13*CHOOSE($C$3,'nozzle ratios'!$E8,'nozzle ratios'!$F8,'nozzle ratios'!$G8,'nozzle ratios'!$I8,'nozzle ratios'!$J8,'nozzle ratios'!$K8,'nozzle ratios'!$L8,'nozzle ratios'!$M8)/K$14</f>
        <v>0.96010833333333345</v>
      </c>
      <c r="L20" s="105">
        <f>7*$C$5/$C$6*($C$7)*($C$8)^$C$9*L$13*CHOOSE($C$3,'nozzle ratios'!$E8,'nozzle ratios'!$F8,'nozzle ratios'!$G8,'nozzle ratios'!$I8,'nozzle ratios'!$J8,'nozzle ratios'!$K8,'nozzle ratios'!$L8,'nozzle ratios'!$M8)/L$14</f>
        <v>1.7032129032258065</v>
      </c>
      <c r="M20" s="105">
        <f>7*$C$5/$C$6*($C$7)*($C$8)^$C$9*M$13*CHOOSE($C$3,'nozzle ratios'!$E8,'nozzle ratios'!$F8,'nozzle ratios'!$G8,'nozzle ratios'!$I8,'nozzle ratios'!$J8,'nozzle ratios'!$K8,'nozzle ratios'!$L8,'nozzle ratios'!$M8)/M$14</f>
        <v>2.4059112903225808</v>
      </c>
      <c r="N20" s="105">
        <f>7*$C$5/$C$6*($C$7)*($C$8)^$C$9*N$13*CHOOSE($C$3,'nozzle ratios'!$E8,'nozzle ratios'!$F8,'nozzle ratios'!$G8,'nozzle ratios'!$I8,'nozzle ratios'!$J8,'nozzle ratios'!$K8,'nozzle ratios'!$L8,'nozzle ratios'!$M8)/N$14</f>
        <v>2.8760177419354842</v>
      </c>
      <c r="O20" s="106" t="s">
        <v>1013</v>
      </c>
      <c r="P20" s="107">
        <f t="shared" ref="P20:P36" si="3">(C20*C$14+D20*D$14+E20*E$14+F20*F$14+G20*G$14+H20*H$14+I20*I$14+J20*J$14+K20*K$14+L20*L$14+M20*M$14+N20*N$14)/7</f>
        <v>80.283950000000004</v>
      </c>
      <c r="Q20" s="105">
        <f t="shared" ref="Q20:Q36" si="4">P20/52</f>
        <v>1.5439221153846154</v>
      </c>
    </row>
    <row r="21" spans="1:17" s="12" customFormat="1" ht="18" customHeight="1">
      <c r="A21" s="99" t="s">
        <v>873</v>
      </c>
      <c r="B21" s="108">
        <f>CHOOSE($C$3,'nozzle ratios'!$E9,'nozzle ratios'!$F9,'nozzle ratios'!$G9,'nozzle ratios'!$I9,'nozzle ratios'!$J9,'nozzle ratios'!$K9,'nozzle ratios'!$L9,'nozzle ratios'!$M9)*$C$4/$C$6*($C$7)*($C$8)^$C$9</f>
        <v>1.0385714285714285</v>
      </c>
      <c r="C21" s="108">
        <f>7*$C$5/$C$6*($C$7)*($C$8)^$C$9*C$13*CHOOSE($C$3,'nozzle ratios'!$E9,'nozzle ratios'!$F9,'nozzle ratios'!$G9,'nozzle ratios'!$I9,'nozzle ratios'!$J9,'nozzle ratios'!$K9,'nozzle ratios'!$L9,'nozzle ratios'!$M9)/C$14</f>
        <v>6.8302353548387087</v>
      </c>
      <c r="D21" s="108">
        <f>7*$C$5/$C$6*($C$7)*($C$8)^$C$9*D$13*CHOOSE($C$3,'nozzle ratios'!$E9,'nozzle ratios'!$F9,'nozzle ratios'!$G9,'nozzle ratios'!$I9,'nozzle ratios'!$J9,'nozzle ratios'!$K9,'nozzle ratios'!$L9,'nozzle ratios'!$M9)/D$14</f>
        <v>6.2432163571428578</v>
      </c>
      <c r="E21" s="108">
        <f>7*$C$5/$C$6*($C$7)*($C$8)^$C$9*E$13*CHOOSE($C$3,'nozzle ratios'!$E9,'nozzle ratios'!$F9,'nozzle ratios'!$G9,'nozzle ratios'!$I9,'nozzle ratios'!$J9,'nozzle ratios'!$K9,'nozzle ratios'!$L9,'nozzle ratios'!$M9)/E$14</f>
        <v>4.6293249354838704</v>
      </c>
      <c r="F21" s="108">
        <f>7*$C$5/$C$6*($C$7)*($C$8)^$C$9*F$13*CHOOSE($C$3,'nozzle ratios'!$E9,'nozzle ratios'!$F9,'nozzle ratios'!$G9,'nozzle ratios'!$I9,'nozzle ratios'!$J9,'nozzle ratios'!$K9,'nozzle ratios'!$L9,'nozzle ratios'!$M9)/F$14</f>
        <v>2.5331345666666665</v>
      </c>
      <c r="G21" s="108">
        <f>7*$C$5/$C$6*($C$7)*($C$8)^$C$9*G$13*CHOOSE($C$3,'nozzle ratios'!$E9,'nozzle ratios'!$F9,'nozzle ratios'!$G9,'nozzle ratios'!$I9,'nozzle ratios'!$J9,'nozzle ratios'!$K9,'nozzle ratios'!$L9,'nozzle ratios'!$M9)/G$14</f>
        <v>0.72341190322580651</v>
      </c>
      <c r="H21" s="108">
        <f>7*$C$5/$C$6*($C$7)*($C$8)^$C$9*H$13*CHOOSE($C$3,'nozzle ratios'!$E9,'nozzle ratios'!$F9,'nozzle ratios'!$G9,'nozzle ratios'!$I9,'nozzle ratios'!$J9,'nozzle ratios'!$K9,'nozzle ratios'!$L9,'nozzle ratios'!$M9)/H$14</f>
        <v>2.1131466666666779E-2</v>
      </c>
      <c r="I21" s="108">
        <f>7*$C$5/$C$6*($C$7)*($C$8)^$C$9*I$13*CHOOSE($C$3,'nozzle ratios'!$E9,'nozzle ratios'!$F9,'nozzle ratios'!$G9,'nozzle ratios'!$I9,'nozzle ratios'!$J9,'nozzle ratios'!$K9,'nozzle ratios'!$L9,'nozzle ratios'!$M9)/I$14</f>
        <v>3.5787161290322542E-2</v>
      </c>
      <c r="J21" s="108">
        <f>7*$C$5/$C$6*($C$7)*($C$8)^$C$9*J$13*CHOOSE($C$3,'nozzle ratios'!$E9,'nozzle ratios'!$F9,'nozzle ratios'!$G9,'nozzle ratios'!$I9,'nozzle ratios'!$J9,'nozzle ratios'!$K9,'nozzle ratios'!$L9,'nozzle ratios'!$M9)/J$14</f>
        <v>0.88701035483870971</v>
      </c>
      <c r="K21" s="108">
        <f>7*$C$5/$C$6*($C$7)*($C$8)^$C$9*K$13*CHOOSE($C$3,'nozzle ratios'!$E9,'nozzle ratios'!$F9,'nozzle ratios'!$G9,'nozzle ratios'!$I9,'nozzle ratios'!$J9,'nozzle ratios'!$K9,'nozzle ratios'!$L9,'nozzle ratios'!$M9)/K$14</f>
        <v>1.9942821666666668</v>
      </c>
      <c r="L21" s="108">
        <f>7*$C$5/$C$6*($C$7)*($C$8)^$C$9*L$13*CHOOSE($C$3,'nozzle ratios'!$E9,'nozzle ratios'!$F9,'nozzle ratios'!$G9,'nozzle ratios'!$I9,'nozzle ratios'!$J9,'nozzle ratios'!$K9,'nozzle ratios'!$L9,'nozzle ratios'!$M9)/L$14</f>
        <v>3.5378165161290323</v>
      </c>
      <c r="M21" s="108">
        <f>7*$C$5/$C$6*($C$7)*($C$8)^$C$9*M$13*CHOOSE($C$3,'nozzle ratios'!$E9,'nozzle ratios'!$F9,'nozzle ratios'!$G9,'nozzle ratios'!$I9,'nozzle ratios'!$J9,'nozzle ratios'!$K9,'nozzle ratios'!$L9,'nozzle ratios'!$M9)/M$14</f>
        <v>4.9974214516129027</v>
      </c>
      <c r="N21" s="108">
        <f>7*$C$5/$C$6*($C$7)*($C$8)^$C$9*N$13*CHOOSE($C$3,'nozzle ratios'!$E9,'nozzle ratios'!$F9,'nozzle ratios'!$G9,'nozzle ratios'!$I9,'nozzle ratios'!$J9,'nozzle ratios'!$K9,'nozzle ratios'!$L9,'nozzle ratios'!$M9)/N$14</f>
        <v>5.9738997096774193</v>
      </c>
      <c r="O21" s="109" t="s">
        <v>255</v>
      </c>
      <c r="P21" s="110">
        <f t="shared" si="3"/>
        <v>166.7612332857143</v>
      </c>
      <c r="Q21" s="108">
        <f t="shared" si="4"/>
        <v>3.2069467939560443</v>
      </c>
    </row>
    <row r="22" spans="1:17" s="12" customFormat="1" ht="18" customHeight="1">
      <c r="A22" s="99" t="s">
        <v>874</v>
      </c>
      <c r="B22" s="111">
        <f>CHOOSE($C$3,'nozzle ratios'!$E10,'nozzle ratios'!$F10,'nozzle ratios'!$G10,'nozzle ratios'!$I10,'nozzle ratios'!$J10,'nozzle ratios'!$K10,'nozzle ratios'!$L10,'nozzle ratios'!$M10)*$C$4/$C$6*($C$7)*($C$8)^$C$9</f>
        <v>1.5664285714285713</v>
      </c>
      <c r="C22" s="111">
        <f>7*$C$5/$C$6*($C$7)*($C$8)^$C$9*C$13*CHOOSE($C$3,'nozzle ratios'!$E10,'nozzle ratios'!$F10,'nozzle ratios'!$G10,'nozzle ratios'!$I10,'nozzle ratios'!$J10,'nozzle ratios'!$K10,'nozzle ratios'!$L10,'nozzle ratios'!$M10)/C$14</f>
        <v>10.301723612903224</v>
      </c>
      <c r="D22" s="111">
        <f>7*$C$5/$C$6*($C$7)*($C$8)^$C$9*D$13*CHOOSE($C$3,'nozzle ratios'!$E10,'nozzle ratios'!$F10,'nozzle ratios'!$G10,'nozzle ratios'!$I10,'nozzle ratios'!$J10,'nozzle ratios'!$K10,'nozzle ratios'!$L10,'nozzle ratios'!$M10)/D$14</f>
        <v>9.4163503928571437</v>
      </c>
      <c r="E22" s="111">
        <f>7*$C$5/$C$6*($C$7)*($C$8)^$C$9*E$13*CHOOSE($C$3,'nozzle ratios'!$E10,'nozzle ratios'!$F10,'nozzle ratios'!$G10,'nozzle ratios'!$I10,'nozzle ratios'!$J10,'nozzle ratios'!$K10,'nozzle ratios'!$L10,'nozzle ratios'!$M10)/E$14</f>
        <v>6.9821936612903208</v>
      </c>
      <c r="F22" s="111">
        <f>7*$C$5/$C$6*($C$7)*($C$8)^$C$9*F$13*CHOOSE($C$3,'nozzle ratios'!$E10,'nozzle ratios'!$F10,'nozzle ratios'!$G10,'nozzle ratios'!$I10,'nozzle ratios'!$J10,'nozzle ratios'!$K10,'nozzle ratios'!$L10,'nozzle ratios'!$M10)/F$14</f>
        <v>3.8206080499999997</v>
      </c>
      <c r="G22" s="111">
        <f>7*$C$5/$C$6*($C$7)*($C$8)^$C$9*G$13*CHOOSE($C$3,'nozzle ratios'!$E10,'nozzle ratios'!$F10,'nozzle ratios'!$G10,'nozzle ratios'!$I10,'nozzle ratios'!$J10,'nozzle ratios'!$K10,'nozzle ratios'!$L10,'nozzle ratios'!$M10)/G$14</f>
        <v>1.0910882419354839</v>
      </c>
      <c r="H22" s="111">
        <f>7*$C$5/$C$6*($C$7)*($C$8)^$C$9*H$13*CHOOSE($C$3,'nozzle ratios'!$E10,'nozzle ratios'!$F10,'nozzle ratios'!$G10,'nozzle ratios'!$I10,'nozzle ratios'!$J10,'nozzle ratios'!$K10,'nozzle ratios'!$L10,'nozzle ratios'!$M10)/H$14</f>
        <v>3.1871600000000166E-2</v>
      </c>
      <c r="I22" s="111">
        <f>7*$C$5/$C$6*($C$7)*($C$8)^$C$9*I$13*CHOOSE($C$3,'nozzle ratios'!$E10,'nozzle ratios'!$F10,'nozzle ratios'!$G10,'nozzle ratios'!$I10,'nozzle ratios'!$J10,'nozzle ratios'!$K10,'nozzle ratios'!$L10,'nozzle ratios'!$M10)/I$14</f>
        <v>5.3976096774193488E-2</v>
      </c>
      <c r="J22" s="111">
        <f>7*$C$5/$C$6*($C$7)*($C$8)^$C$9*J$13*CHOOSE($C$3,'nozzle ratios'!$E10,'nozzle ratios'!$F10,'nozzle ratios'!$G10,'nozzle ratios'!$I10,'nozzle ratios'!$J10,'nozzle ratios'!$K10,'nozzle ratios'!$L10,'nozzle ratios'!$M10)/J$14</f>
        <v>1.3378361129032259</v>
      </c>
      <c r="K22" s="111">
        <f>7*$C$5/$C$6*($C$7)*($C$8)^$C$9*K$13*CHOOSE($C$3,'nozzle ratios'!$E10,'nozzle ratios'!$F10,'nozzle ratios'!$G10,'nozzle ratios'!$I10,'nozzle ratios'!$J10,'nozzle ratios'!$K10,'nozzle ratios'!$L10,'nozzle ratios'!$M10)/K$14</f>
        <v>3.0078822500000002</v>
      </c>
      <c r="L22" s="111">
        <f>7*$C$5/$C$6*($C$7)*($C$8)^$C$9*L$13*CHOOSE($C$3,'nozzle ratios'!$E10,'nozzle ratios'!$F10,'nozzle ratios'!$G10,'nozzle ratios'!$I10,'nozzle ratios'!$J10,'nozzle ratios'!$K10,'nozzle ratios'!$L10,'nozzle ratios'!$M10)/L$14</f>
        <v>5.3359227096774191</v>
      </c>
      <c r="M22" s="111">
        <f>7*$C$5/$C$6*($C$7)*($C$8)^$C$9*M$13*CHOOSE($C$3,'nozzle ratios'!$E10,'nozzle ratios'!$F10,'nozzle ratios'!$G10,'nozzle ratios'!$I10,'nozzle ratios'!$J10,'nozzle ratios'!$K10,'nozzle ratios'!$L10,'nozzle ratios'!$M10)/M$14</f>
        <v>7.5373763709677419</v>
      </c>
      <c r="N22" s="111">
        <f>7*$C$5/$C$6*($C$7)*($C$8)^$C$9*N$13*CHOOSE($C$3,'nozzle ratios'!$E10,'nozzle ratios'!$F10,'nozzle ratios'!$G10,'nozzle ratios'!$I10,'nozzle ratios'!$J10,'nozzle ratios'!$K10,'nozzle ratios'!$L10,'nozzle ratios'!$M10)/N$14</f>
        <v>9.0101527258064511</v>
      </c>
      <c r="O22" s="112" t="s">
        <v>262</v>
      </c>
      <c r="P22" s="113">
        <f t="shared" si="3"/>
        <v>251.51814621428571</v>
      </c>
      <c r="Q22" s="111">
        <f t="shared" si="4"/>
        <v>4.8368874271978024</v>
      </c>
    </row>
    <row r="23" spans="1:17" s="223" customFormat="1" ht="18" customHeight="1">
      <c r="A23" s="222" t="s">
        <v>1041</v>
      </c>
      <c r="B23" s="120">
        <f>CHOOSE($C$3,'nozzle ratios'!$E11,'nozzle ratios'!$F11,'nozzle ratios'!$G11,'nozzle ratios'!$I11,'nozzle ratios'!$J11,'nozzle ratios'!$K11,'nozzle ratios'!$L11,'nozzle ratios'!$M11)*$C$4/$C$6*($C$7)*($C$8)^$C$9</f>
        <v>2</v>
      </c>
      <c r="C23" s="120">
        <f>7*$C$5/$C$6*($C$7)*($C$8)^$C$9*C$13*CHOOSE($C$3,'nozzle ratios'!$E11,'nozzle ratios'!$F11,'nozzle ratios'!$G11,'nozzle ratios'!$I11,'nozzle ratios'!$J11,'nozzle ratios'!$K11,'nozzle ratios'!$L11,'nozzle ratios'!$M11)/C$14</f>
        <v>13.153135483870967</v>
      </c>
      <c r="D23" s="120">
        <f>7*$C$5/$C$6*($C$7)*($C$8)^$C$9*D$13*CHOOSE($C$3,'nozzle ratios'!$E11,'nozzle ratios'!$F11,'nozzle ratios'!$G11,'nozzle ratios'!$I11,'nozzle ratios'!$J11,'nozzle ratios'!$K11,'nozzle ratios'!$L11,'nozzle ratios'!$M11)/D$14</f>
        <v>12.022700000000002</v>
      </c>
      <c r="E23" s="120">
        <f>7*$C$5/$C$6*($C$7)*($C$8)^$C$9*E$13*CHOOSE($C$3,'nozzle ratios'!$E11,'nozzle ratios'!$F11,'nozzle ratios'!$G11,'nozzle ratios'!$I11,'nozzle ratios'!$J11,'nozzle ratios'!$K11,'nozzle ratios'!$L11,'nozzle ratios'!$M11)/E$14</f>
        <v>8.9147935483870953</v>
      </c>
      <c r="F23" s="120">
        <f>7*$C$5/$C$6*($C$7)*($C$8)^$C$9*F$13*CHOOSE($C$3,'nozzle ratios'!$E11,'nozzle ratios'!$F11,'nozzle ratios'!$G11,'nozzle ratios'!$I11,'nozzle ratios'!$J11,'nozzle ratios'!$K11,'nozzle ratios'!$L11,'nozzle ratios'!$M11)/F$14</f>
        <v>4.8781133333333333</v>
      </c>
      <c r="G23" s="120">
        <f>7*$C$5/$C$6*($C$7)*($C$8)^$C$9*G$13*CHOOSE($C$3,'nozzle ratios'!$E11,'nozzle ratios'!$F11,'nozzle ratios'!$G11,'nozzle ratios'!$I11,'nozzle ratios'!$J11,'nozzle ratios'!$K11,'nozzle ratios'!$L11,'nozzle ratios'!$M11)/G$14</f>
        <v>1.3930903225806455</v>
      </c>
      <c r="H23" s="120">
        <f>7*$C$5/$C$6*($C$7)*($C$8)^$C$9*H$13*CHOOSE($C$3,'nozzle ratios'!$E11,'nozzle ratios'!$F11,'nozzle ratios'!$G11,'nozzle ratios'!$I11,'nozzle ratios'!$J11,'nozzle ratios'!$K11,'nozzle ratios'!$L11,'nozzle ratios'!$M11)/H$14</f>
        <v>4.0693333333333553E-2</v>
      </c>
      <c r="I23" s="120">
        <f>7*$C$5/$C$6*($C$7)*($C$8)^$C$9*I$13*CHOOSE($C$3,'nozzle ratios'!$E11,'nozzle ratios'!$F11,'nozzle ratios'!$G11,'nozzle ratios'!$I11,'nozzle ratios'!$J11,'nozzle ratios'!$K11,'nozzle ratios'!$L11,'nozzle ratios'!$M11)/I$14</f>
        <v>6.8916129032257994E-2</v>
      </c>
      <c r="J23" s="120">
        <f>7*$C$5/$C$6*($C$7)*($C$8)^$C$9*J$13*CHOOSE($C$3,'nozzle ratios'!$E11,'nozzle ratios'!$F11,'nozzle ratios'!$G11,'nozzle ratios'!$I11,'nozzle ratios'!$J11,'nozzle ratios'!$K11,'nozzle ratios'!$L11,'nozzle ratios'!$M11)/J$14</f>
        <v>1.7081354838709679</v>
      </c>
      <c r="K23" s="120">
        <f>7*$C$5/$C$6*($C$7)*($C$8)^$C$9*K$13*CHOOSE($C$3,'nozzle ratios'!$E11,'nozzle ratios'!$F11,'nozzle ratios'!$G11,'nozzle ratios'!$I11,'nozzle ratios'!$J11,'nozzle ratios'!$K11,'nozzle ratios'!$L11,'nozzle ratios'!$M11)/K$14</f>
        <v>3.8404333333333338</v>
      </c>
      <c r="L23" s="120">
        <f>7*$C$5/$C$6*($C$7)*($C$8)^$C$9*L$13*CHOOSE($C$3,'nozzle ratios'!$E11,'nozzle ratios'!$F11,'nozzle ratios'!$G11,'nozzle ratios'!$I11,'nozzle ratios'!$J11,'nozzle ratios'!$K11,'nozzle ratios'!$L11,'nozzle ratios'!$M11)/L$14</f>
        <v>6.8128516129032262</v>
      </c>
      <c r="M23" s="120">
        <f>7*$C$5/$C$6*($C$7)*($C$8)^$C$9*M$13*CHOOSE($C$3,'nozzle ratios'!$E11,'nozzle ratios'!$F11,'nozzle ratios'!$G11,'nozzle ratios'!$I11,'nozzle ratios'!$J11,'nozzle ratios'!$K11,'nozzle ratios'!$L11,'nozzle ratios'!$M11)/M$14</f>
        <v>9.6236451612903231</v>
      </c>
      <c r="N23" s="120">
        <f>7*$C$5/$C$6*($C$7)*($C$8)^$C$9*N$13*CHOOSE($C$3,'nozzle ratios'!$E11,'nozzle ratios'!$F11,'nozzle ratios'!$G11,'nozzle ratios'!$I11,'nozzle ratios'!$J11,'nozzle ratios'!$K11,'nozzle ratios'!$L11,'nozzle ratios'!$M11)/N$14</f>
        <v>11.504070967741937</v>
      </c>
      <c r="O23" s="224" t="s">
        <v>1039</v>
      </c>
      <c r="P23" s="122">
        <f t="shared" si="3"/>
        <v>321.13580000000002</v>
      </c>
      <c r="Q23" s="120">
        <f t="shared" si="4"/>
        <v>6.1756884615384617</v>
      </c>
    </row>
    <row r="24" spans="1:17" s="12" customFormat="1" ht="18" customHeight="1">
      <c r="A24" s="99" t="s">
        <v>1042</v>
      </c>
      <c r="B24" s="114">
        <f>CHOOSE($C$3,'nozzle ratios'!$E12,'nozzle ratios'!$F12,'nozzle ratios'!$G12,'nozzle ratios'!$I12,'nozzle ratios'!$J12,'nozzle ratios'!$K12,'nozzle ratios'!$L12,'nozzle ratios'!$M12)*$C$4/$C$6*($C$7)*($C$8)^$C$9</f>
        <v>2.6485714285714286</v>
      </c>
      <c r="C24" s="114">
        <f>7*$C$5/$C$6*($C$7)*($C$8)^$C$9*C$13*CHOOSE($C$3,'nozzle ratios'!$E12,'nozzle ratios'!$F12,'nozzle ratios'!$G12,'nozzle ratios'!$I12,'nozzle ratios'!$J12,'nozzle ratios'!$K12,'nozzle ratios'!$L12,'nozzle ratios'!$M12)/C$14</f>
        <v>17.418509419354837</v>
      </c>
      <c r="D24" s="114">
        <f>7*$C$5/$C$6*($C$7)*($C$8)^$C$9*D$13*CHOOSE($C$3,'nozzle ratios'!$E12,'nozzle ratios'!$F12,'nozzle ratios'!$G12,'nozzle ratios'!$I12,'nozzle ratios'!$J12,'nozzle ratios'!$K12,'nozzle ratios'!$L12,'nozzle ratios'!$M12)/D$14</f>
        <v>15.921489857142861</v>
      </c>
      <c r="E24" s="114">
        <f>7*$C$5/$C$6*($C$7)*($C$8)^$C$9*E$13*CHOOSE($C$3,'nozzle ratios'!$E12,'nozzle ratios'!$F12,'nozzle ratios'!$G12,'nozzle ratios'!$I12,'nozzle ratios'!$J12,'nozzle ratios'!$K12,'nozzle ratios'!$L12,'nozzle ratios'!$M12)/E$14</f>
        <v>11.805733741935482</v>
      </c>
      <c r="F24" s="114">
        <f>7*$C$5/$C$6*($C$7)*($C$8)^$C$9*F$13*CHOOSE($C$3,'nozzle ratios'!$E12,'nozzle ratios'!$F12,'nozzle ratios'!$G12,'nozzle ratios'!$I12,'nozzle ratios'!$J12,'nozzle ratios'!$K12,'nozzle ratios'!$L12,'nozzle ratios'!$M12)/F$14</f>
        <v>6.4600157999999999</v>
      </c>
      <c r="G24" s="114">
        <f>7*$C$5/$C$6*($C$7)*($C$8)^$C$9*G$13*CHOOSE($C$3,'nozzle ratios'!$E12,'nozzle ratios'!$F12,'nozzle ratios'!$G12,'nozzle ratios'!$I12,'nozzle ratios'!$J12,'nozzle ratios'!$K12,'nozzle ratios'!$L12,'nozzle ratios'!$M12)/G$14</f>
        <v>1.8448496129032261</v>
      </c>
      <c r="H24" s="114">
        <f>7*$C$5/$C$6*($C$7)*($C$8)^$C$9*H$13*CHOOSE($C$3,'nozzle ratios'!$E12,'nozzle ratios'!$F12,'nozzle ratios'!$G12,'nozzle ratios'!$I12,'nozzle ratios'!$J12,'nozzle ratios'!$K12,'nozzle ratios'!$L12,'nozzle ratios'!$M12)/H$14</f>
        <v>5.3889600000000287E-2</v>
      </c>
      <c r="I24" s="114">
        <f>7*$C$5/$C$6*($C$7)*($C$8)^$C$9*I$13*CHOOSE($C$3,'nozzle ratios'!$E12,'nozzle ratios'!$F12,'nozzle ratios'!$G12,'nozzle ratios'!$I12,'nozzle ratios'!$J12,'nozzle ratios'!$K12,'nozzle ratios'!$L12,'nozzle ratios'!$M12)/I$14</f>
        <v>9.1264645161290237E-2</v>
      </c>
      <c r="J24" s="114">
        <f>7*$C$5/$C$6*($C$7)*($C$8)^$C$9*J$13*CHOOSE($C$3,'nozzle ratios'!$E12,'nozzle ratios'!$F12,'nozzle ratios'!$G12,'nozzle ratios'!$I12,'nozzle ratios'!$J12,'nozzle ratios'!$K12,'nozzle ratios'!$L12,'nozzle ratios'!$M12)/J$14</f>
        <v>2.2620594193548391</v>
      </c>
      <c r="K24" s="114">
        <f>7*$C$5/$C$6*($C$7)*($C$8)^$C$9*K$13*CHOOSE($C$3,'nozzle ratios'!$E12,'nozzle ratios'!$F12,'nozzle ratios'!$G12,'nozzle ratios'!$I12,'nozzle ratios'!$J12,'nozzle ratios'!$K12,'nozzle ratios'!$L12,'nozzle ratios'!$M12)/K$14</f>
        <v>5.0858310000000007</v>
      </c>
      <c r="L24" s="114">
        <f>7*$C$5/$C$6*($C$7)*($C$8)^$C$9*L$13*CHOOSE($C$3,'nozzle ratios'!$E12,'nozzle ratios'!$F12,'nozzle ratios'!$G12,'nozzle ratios'!$I12,'nozzle ratios'!$J12,'nozzle ratios'!$K12,'nozzle ratios'!$L12,'nozzle ratios'!$M12)/L$14</f>
        <v>9.0221620645161291</v>
      </c>
      <c r="M24" s="114">
        <f>7*$C$5/$C$6*($C$7)*($C$8)^$C$9*M$13*CHOOSE($C$3,'nozzle ratios'!$E12,'nozzle ratios'!$F12,'nozzle ratios'!$G12,'nozzle ratios'!$I12,'nozzle ratios'!$J12,'nozzle ratios'!$K12,'nozzle ratios'!$L12,'nozzle ratios'!$M12)/M$14</f>
        <v>12.744455806451615</v>
      </c>
      <c r="N24" s="114">
        <f>7*$C$5/$C$6*($C$7)*($C$8)^$C$9*N$13*CHOOSE($C$3,'nozzle ratios'!$E12,'nozzle ratios'!$F12,'nozzle ratios'!$G12,'nozzle ratios'!$I12,'nozzle ratios'!$J12,'nozzle ratios'!$K12,'nozzle ratios'!$L12,'nozzle ratios'!$M12)/N$14</f>
        <v>15.23467683870968</v>
      </c>
      <c r="O24" s="115" t="s">
        <v>256</v>
      </c>
      <c r="P24" s="116">
        <f t="shared" si="3"/>
        <v>425.2755522857143</v>
      </c>
      <c r="Q24" s="114">
        <f t="shared" si="4"/>
        <v>8.1783760054945063</v>
      </c>
    </row>
    <row r="25" spans="1:17" s="12" customFormat="1" ht="18" customHeight="1">
      <c r="A25" s="99" t="s">
        <v>1043</v>
      </c>
      <c r="B25" s="117">
        <f>CHOOSE($C$3,'nozzle ratios'!$E13,'nozzle ratios'!$F13,'nozzle ratios'!$G13,'nozzle ratios'!$I13,'nozzle ratios'!$J13,'nozzle ratios'!$K13,'nozzle ratios'!$L13,'nozzle ratios'!$M13)*$C$4/$C$6*($C$7)*($C$8)^$C$9</f>
        <v>4.5</v>
      </c>
      <c r="C25" s="117">
        <f>7*$C$5/$C$6*($C$7)*($C$8)^$C$9*C$13*CHOOSE($C$3,'nozzle ratios'!$E13,'nozzle ratios'!$F13,'nozzle ratios'!$G13,'nozzle ratios'!$I13,'nozzle ratios'!$J13,'nozzle ratios'!$K13,'nozzle ratios'!$L13,'nozzle ratios'!$M13)/C$14</f>
        <v>29.594554838709673</v>
      </c>
      <c r="D25" s="117">
        <f>7*$C$5/$C$6*($C$7)*($C$8)^$C$9*D$13*CHOOSE($C$3,'nozzle ratios'!$E13,'nozzle ratios'!$F13,'nozzle ratios'!$G13,'nozzle ratios'!$I13,'nozzle ratios'!$J13,'nozzle ratios'!$K13,'nozzle ratios'!$L13,'nozzle ratios'!$M13)/D$14</f>
        <v>27.051075000000004</v>
      </c>
      <c r="E25" s="117">
        <f>7*$C$5/$C$6*($C$7)*($C$8)^$C$9*E$13*CHOOSE($C$3,'nozzle ratios'!$E13,'nozzle ratios'!$F13,'nozzle ratios'!$G13,'nozzle ratios'!$I13,'nozzle ratios'!$J13,'nozzle ratios'!$K13,'nozzle ratios'!$L13,'nozzle ratios'!$M13)/E$14</f>
        <v>20.058285483870964</v>
      </c>
      <c r="F25" s="117">
        <f>7*$C$5/$C$6*($C$7)*($C$8)^$C$9*F$13*CHOOSE($C$3,'nozzle ratios'!$E13,'nozzle ratios'!$F13,'nozzle ratios'!$G13,'nozzle ratios'!$I13,'nozzle ratios'!$J13,'nozzle ratios'!$K13,'nozzle ratios'!$L13,'nozzle ratios'!$M13)/F$14</f>
        <v>10.975754999999999</v>
      </c>
      <c r="G25" s="117">
        <f>7*$C$5/$C$6*($C$7)*($C$8)^$C$9*G$13*CHOOSE($C$3,'nozzle ratios'!$E13,'nozzle ratios'!$F13,'nozzle ratios'!$G13,'nozzle ratios'!$I13,'nozzle ratios'!$J13,'nozzle ratios'!$K13,'nozzle ratios'!$L13,'nozzle ratios'!$M13)/G$14</f>
        <v>3.1344532258064524</v>
      </c>
      <c r="H25" s="117">
        <f>7*$C$5/$C$6*($C$7)*($C$8)^$C$9*H$13*CHOOSE($C$3,'nozzle ratios'!$E13,'nozzle ratios'!$F13,'nozzle ratios'!$G13,'nozzle ratios'!$I13,'nozzle ratios'!$J13,'nozzle ratios'!$K13,'nozzle ratios'!$L13,'nozzle ratios'!$M13)/H$14</f>
        <v>9.1560000000000488E-2</v>
      </c>
      <c r="I25" s="117">
        <f>7*$C$5/$C$6*($C$7)*($C$8)^$C$9*I$13*CHOOSE($C$3,'nozzle ratios'!$E13,'nozzle ratios'!$F13,'nozzle ratios'!$G13,'nozzle ratios'!$I13,'nozzle ratios'!$J13,'nozzle ratios'!$K13,'nozzle ratios'!$L13,'nozzle ratios'!$M13)/I$14</f>
        <v>0.15506129032258048</v>
      </c>
      <c r="J25" s="117">
        <f>7*$C$5/$C$6*($C$7)*($C$8)^$C$9*J$13*CHOOSE($C$3,'nozzle ratios'!$E13,'nozzle ratios'!$F13,'nozzle ratios'!$G13,'nozzle ratios'!$I13,'nozzle ratios'!$J13,'nozzle ratios'!$K13,'nozzle ratios'!$L13,'nozzle ratios'!$M13)/J$14</f>
        <v>3.843304838709678</v>
      </c>
      <c r="K25" s="117">
        <f>7*$C$5/$C$6*($C$7)*($C$8)^$C$9*K$13*CHOOSE($C$3,'nozzle ratios'!$E13,'nozzle ratios'!$F13,'nozzle ratios'!$G13,'nozzle ratios'!$I13,'nozzle ratios'!$J13,'nozzle ratios'!$K13,'nozzle ratios'!$L13,'nozzle ratios'!$M13)/K$14</f>
        <v>8.640975000000001</v>
      </c>
      <c r="L25" s="117">
        <f>7*$C$5/$C$6*($C$7)*($C$8)^$C$9*L$13*CHOOSE($C$3,'nozzle ratios'!$E13,'nozzle ratios'!$F13,'nozzle ratios'!$G13,'nozzle ratios'!$I13,'nozzle ratios'!$J13,'nozzle ratios'!$K13,'nozzle ratios'!$L13,'nozzle ratios'!$M13)/L$14</f>
        <v>15.32891612903226</v>
      </c>
      <c r="M25" s="117">
        <f>7*$C$5/$C$6*($C$7)*($C$8)^$C$9*M$13*CHOOSE($C$3,'nozzle ratios'!$E13,'nozzle ratios'!$F13,'nozzle ratios'!$G13,'nozzle ratios'!$I13,'nozzle ratios'!$J13,'nozzle ratios'!$K13,'nozzle ratios'!$L13,'nozzle ratios'!$M13)/M$14</f>
        <v>21.653201612903228</v>
      </c>
      <c r="N25" s="117">
        <f>7*$C$5/$C$6*($C$7)*($C$8)^$C$9*N$13*CHOOSE($C$3,'nozzle ratios'!$E13,'nozzle ratios'!$F13,'nozzle ratios'!$G13,'nozzle ratios'!$I13,'nozzle ratios'!$J13,'nozzle ratios'!$K13,'nozzle ratios'!$L13,'nozzle ratios'!$M13)/N$14</f>
        <v>25.884159677419358</v>
      </c>
      <c r="O25" s="118" t="s">
        <v>257</v>
      </c>
      <c r="P25" s="119">
        <f t="shared" si="3"/>
        <v>722.55554999999993</v>
      </c>
      <c r="Q25" s="117">
        <f t="shared" si="4"/>
        <v>13.895299038461538</v>
      </c>
    </row>
    <row r="26" spans="1:17" s="12" customFormat="1" ht="18" customHeight="1">
      <c r="A26" s="99" t="s">
        <v>1044</v>
      </c>
      <c r="B26" s="120">
        <f>CHOOSE($C$3,'nozzle ratios'!$E14,'nozzle ratios'!$F14,'nozzle ratios'!$G14,'nozzle ratios'!$I14,'nozzle ratios'!$J14,'nozzle ratios'!$K14,'nozzle ratios'!$L14,'nozzle ratios'!$M14)*$C$4/$C$6*($C$7)*($C$8)^$C$9</f>
        <v>7.1428571428571423</v>
      </c>
      <c r="C26" s="120">
        <f>7*$C$5/$C$6*($C$7)*($C$8)^$C$9*C$13*CHOOSE($C$3,'nozzle ratios'!$E14,'nozzle ratios'!$F14,'nozzle ratios'!$G14,'nozzle ratios'!$I14,'nozzle ratios'!$J14,'nozzle ratios'!$K14,'nozzle ratios'!$L14,'nozzle ratios'!$M14)/C$14</f>
        <v>46.975483870967736</v>
      </c>
      <c r="D26" s="120">
        <f>7*$C$5/$C$6*($C$7)*($C$8)^$C$9*D$13*CHOOSE($C$3,'nozzle ratios'!$E14,'nozzle ratios'!$F14,'nozzle ratios'!$G14,'nozzle ratios'!$I14,'nozzle ratios'!$J14,'nozzle ratios'!$K14,'nozzle ratios'!$L14,'nozzle ratios'!$M14)/D$14</f>
        <v>42.938214285714295</v>
      </c>
      <c r="E26" s="120">
        <f>7*$C$5/$C$6*($C$7)*($C$8)^$C$9*E$13*CHOOSE($C$3,'nozzle ratios'!$E14,'nozzle ratios'!$F14,'nozzle ratios'!$G14,'nozzle ratios'!$I14,'nozzle ratios'!$J14,'nozzle ratios'!$K14,'nozzle ratios'!$L14,'nozzle ratios'!$M14)/E$14</f>
        <v>31.838548387096768</v>
      </c>
      <c r="F26" s="120">
        <f>7*$C$5/$C$6*($C$7)*($C$8)^$C$9*F$13*CHOOSE($C$3,'nozzle ratios'!$E14,'nozzle ratios'!$F14,'nozzle ratios'!$G14,'nozzle ratios'!$I14,'nozzle ratios'!$J14,'nozzle ratios'!$K14,'nozzle ratios'!$L14,'nozzle ratios'!$M14)/F$14</f>
        <v>17.421833333333332</v>
      </c>
      <c r="G26" s="120">
        <f>7*$C$5/$C$6*($C$7)*($C$8)^$C$9*G$13*CHOOSE($C$3,'nozzle ratios'!$E14,'nozzle ratios'!$F14,'nozzle ratios'!$G14,'nozzle ratios'!$I14,'nozzle ratios'!$J14,'nozzle ratios'!$K14,'nozzle ratios'!$L14,'nozzle ratios'!$M14)/G$14</f>
        <v>4.9753225806451615</v>
      </c>
      <c r="H26" s="120">
        <f>7*$C$5/$C$6*($C$7)*($C$8)^$C$9*H$13*CHOOSE($C$3,'nozzle ratios'!$E14,'nozzle ratios'!$F14,'nozzle ratios'!$G14,'nozzle ratios'!$I14,'nozzle ratios'!$J14,'nozzle ratios'!$K14,'nozzle ratios'!$L14,'nozzle ratios'!$M14)/H$14</f>
        <v>0.14533333333333412</v>
      </c>
      <c r="I26" s="120">
        <f>7*$C$5/$C$6*($C$7)*($C$8)^$C$9*I$13*CHOOSE($C$3,'nozzle ratios'!$E14,'nozzle ratios'!$F14,'nozzle ratios'!$G14,'nozzle ratios'!$I14,'nozzle ratios'!$J14,'nozzle ratios'!$K14,'nozzle ratios'!$L14,'nozzle ratios'!$M14)/I$14</f>
        <v>0.24612903225806426</v>
      </c>
      <c r="J26" s="120">
        <f>7*$C$5/$C$6*($C$7)*($C$8)^$C$9*J$13*CHOOSE($C$3,'nozzle ratios'!$E14,'nozzle ratios'!$F14,'nozzle ratios'!$G14,'nozzle ratios'!$I14,'nozzle ratios'!$J14,'nozzle ratios'!$K14,'nozzle ratios'!$L14,'nozzle ratios'!$M14)/J$14</f>
        <v>6.100483870967742</v>
      </c>
      <c r="K26" s="120">
        <f>7*$C$5/$C$6*($C$7)*($C$8)^$C$9*K$13*CHOOSE($C$3,'nozzle ratios'!$E14,'nozzle ratios'!$F14,'nozzle ratios'!$G14,'nozzle ratios'!$I14,'nozzle ratios'!$J14,'nozzle ratios'!$K14,'nozzle ratios'!$L14,'nozzle ratios'!$M14)/K$14</f>
        <v>13.715833333333334</v>
      </c>
      <c r="L26" s="120">
        <f>7*$C$5/$C$6*($C$7)*($C$8)^$C$9*L$13*CHOOSE($C$3,'nozzle ratios'!$E14,'nozzle ratios'!$F14,'nozzle ratios'!$G14,'nozzle ratios'!$I14,'nozzle ratios'!$J14,'nozzle ratios'!$K14,'nozzle ratios'!$L14,'nozzle ratios'!$M14)/L$14</f>
        <v>24.331612903225807</v>
      </c>
      <c r="M26" s="120">
        <f>7*$C$5/$C$6*($C$7)*($C$8)^$C$9*M$13*CHOOSE($C$3,'nozzle ratios'!$E14,'nozzle ratios'!$F14,'nozzle ratios'!$G14,'nozzle ratios'!$I14,'nozzle ratios'!$J14,'nozzle ratios'!$K14,'nozzle ratios'!$L14,'nozzle ratios'!$M14)/M$14</f>
        <v>34.370161290322578</v>
      </c>
      <c r="N26" s="120">
        <f>7*$C$5/$C$6*($C$7)*($C$8)^$C$9*N$13*CHOOSE($C$3,'nozzle ratios'!$E14,'nozzle ratios'!$F14,'nozzle ratios'!$G14,'nozzle ratios'!$I14,'nozzle ratios'!$J14,'nozzle ratios'!$K14,'nozzle ratios'!$L14,'nozzle ratios'!$M14)/N$14</f>
        <v>41.085967741935484</v>
      </c>
      <c r="O26" s="121" t="s">
        <v>258</v>
      </c>
      <c r="P26" s="122">
        <f t="shared" si="3"/>
        <v>1146.9135714285715</v>
      </c>
      <c r="Q26" s="120">
        <f t="shared" si="4"/>
        <v>22.056030219780219</v>
      </c>
    </row>
    <row r="27" spans="1:17" s="12" customFormat="1" ht="18" customHeight="1">
      <c r="A27" s="99" t="s">
        <v>1045</v>
      </c>
      <c r="B27" s="123">
        <f>CHOOSE($C$3,'nozzle ratios'!$E15,'nozzle ratios'!$F15,'nozzle ratios'!$G15,'nozzle ratios'!$I15,'nozzle ratios'!$J15,'nozzle ratios'!$K15,'nozzle ratios'!$L15,'nozzle ratios'!$M15)*$C$4/$C$6*($C$7)*($C$8)^$C$9</f>
        <v>8.992857142857142</v>
      </c>
      <c r="C27" s="123">
        <f>7*$C$5/$C$6*($C$7)*($C$8)^$C$9*C$13*CHOOSE($C$3,'nozzle ratios'!$E15,'nozzle ratios'!$F15,'nozzle ratios'!$G15,'nozzle ratios'!$I15,'nozzle ratios'!$J15,'nozzle ratios'!$K15,'nozzle ratios'!$L15,'nozzle ratios'!$M15)/C$14</f>
        <v>59.14213419354838</v>
      </c>
      <c r="D27" s="123">
        <f>7*$C$5/$C$6*($C$7)*($C$8)^$C$9*D$13*CHOOSE($C$3,'nozzle ratios'!$E15,'nozzle ratios'!$F15,'nozzle ratios'!$G15,'nozzle ratios'!$I15,'nozzle ratios'!$J15,'nozzle ratios'!$K15,'nozzle ratios'!$L15,'nozzle ratios'!$M15)/D$14</f>
        <v>54.05921178571429</v>
      </c>
      <c r="E27" s="123">
        <f>7*$C$5/$C$6*($C$7)*($C$8)^$C$9*E$13*CHOOSE($C$3,'nozzle ratios'!$E15,'nozzle ratios'!$F15,'nozzle ratios'!$G15,'nozzle ratios'!$I15,'nozzle ratios'!$J15,'nozzle ratios'!$K15,'nozzle ratios'!$L15,'nozzle ratios'!$M15)/E$14</f>
        <v>40.084732419354829</v>
      </c>
      <c r="F27" s="123">
        <f>7*$C$5/$C$6*($C$7)*($C$8)^$C$9*F$13*CHOOSE($C$3,'nozzle ratios'!$E15,'nozzle ratios'!$F15,'nozzle ratios'!$G15,'nozzle ratios'!$I15,'nozzle ratios'!$J15,'nozzle ratios'!$K15,'nozzle ratios'!$L15,'nozzle ratios'!$M15)/F$14</f>
        <v>21.934088166666662</v>
      </c>
      <c r="G27" s="123">
        <f>7*$C$5/$C$6*($C$7)*($C$8)^$C$9*G$13*CHOOSE($C$3,'nozzle ratios'!$E15,'nozzle ratios'!$F15,'nozzle ratios'!$G15,'nozzle ratios'!$I15,'nozzle ratios'!$J15,'nozzle ratios'!$K15,'nozzle ratios'!$L15,'nozzle ratios'!$M15)/G$14</f>
        <v>6.263931129032259</v>
      </c>
      <c r="H27" s="123">
        <f>7*$C$5/$C$6*($C$7)*($C$8)^$C$9*H$13*CHOOSE($C$3,'nozzle ratios'!$E15,'nozzle ratios'!$F15,'nozzle ratios'!$G15,'nozzle ratios'!$I15,'nozzle ratios'!$J15,'nozzle ratios'!$K15,'nozzle ratios'!$L15,'nozzle ratios'!$M15)/H$14</f>
        <v>0.18297466666666765</v>
      </c>
      <c r="I27" s="123">
        <f>7*$C$5/$C$6*($C$7)*($C$8)^$C$9*I$13*CHOOSE($C$3,'nozzle ratios'!$E15,'nozzle ratios'!$F15,'nozzle ratios'!$G15,'nozzle ratios'!$I15,'nozzle ratios'!$J15,'nozzle ratios'!$K15,'nozzle ratios'!$L15,'nozzle ratios'!$M15)/I$14</f>
        <v>0.30987645161290289</v>
      </c>
      <c r="J27" s="123">
        <f>7*$C$5/$C$6*($C$7)*($C$8)^$C$9*J$13*CHOOSE($C$3,'nozzle ratios'!$E15,'nozzle ratios'!$F15,'nozzle ratios'!$G15,'nozzle ratios'!$I15,'nozzle ratios'!$J15,'nozzle ratios'!$K15,'nozzle ratios'!$L15,'nozzle ratios'!$M15)/J$14</f>
        <v>7.6805091935483869</v>
      </c>
      <c r="K27" s="123">
        <f>7*$C$5/$C$6*($C$7)*($C$8)^$C$9*K$13*CHOOSE($C$3,'nozzle ratios'!$E15,'nozzle ratios'!$F15,'nozzle ratios'!$G15,'nozzle ratios'!$I15,'nozzle ratios'!$J15,'nozzle ratios'!$K15,'nozzle ratios'!$L15,'nozzle ratios'!$M15)/K$14</f>
        <v>17.268234166666666</v>
      </c>
      <c r="L27" s="123">
        <f>7*$C$5/$C$6*($C$7)*($C$8)^$C$9*L$13*CHOOSE($C$3,'nozzle ratios'!$E15,'nozzle ratios'!$F15,'nozzle ratios'!$G15,'nozzle ratios'!$I15,'nozzle ratios'!$J15,'nozzle ratios'!$K15,'nozzle ratios'!$L15,'nozzle ratios'!$M15)/L$14</f>
        <v>30.633500645161288</v>
      </c>
      <c r="M27" s="123">
        <f>7*$C$5/$C$6*($C$7)*($C$8)^$C$9*M$13*CHOOSE($C$3,'nozzle ratios'!$E15,'nozzle ratios'!$F15,'nozzle ratios'!$G15,'nozzle ratios'!$I15,'nozzle ratios'!$J15,'nozzle ratios'!$K15,'nozzle ratios'!$L15,'nozzle ratios'!$M15)/M$14</f>
        <v>43.27203306451613</v>
      </c>
      <c r="N27" s="123">
        <f>7*$C$5/$C$6*($C$7)*($C$8)^$C$9*N$13*CHOOSE($C$3,'nozzle ratios'!$E15,'nozzle ratios'!$F15,'nozzle ratios'!$G15,'nozzle ratios'!$I15,'nozzle ratios'!$J15,'nozzle ratios'!$K15,'nozzle ratios'!$L15,'nozzle ratios'!$M15)/N$14</f>
        <v>51.727233387096774</v>
      </c>
      <c r="O27" s="124" t="s">
        <v>259</v>
      </c>
      <c r="P27" s="125">
        <f t="shared" si="3"/>
        <v>1443.9641864285713</v>
      </c>
      <c r="Q27" s="123">
        <f t="shared" si="4"/>
        <v>27.768542046703296</v>
      </c>
    </row>
    <row r="28" spans="1:17" s="12" customFormat="1" ht="18" customHeight="1">
      <c r="A28" s="99" t="s">
        <v>1046</v>
      </c>
      <c r="B28" s="126">
        <f>CHOOSE($C$3,'nozzle ratios'!$E16,'nozzle ratios'!$F16,'nozzle ratios'!$G16,'nozzle ratios'!$I16,'nozzle ratios'!$J16,'nozzle ratios'!$K16,'nozzle ratios'!$L16,'nozzle ratios'!$M16)*$C$4/$C$6*($C$7)*($C$8)^$C$9</f>
        <v>12.585714285714285</v>
      </c>
      <c r="C28" s="126">
        <f>7*$C$5/$C$6*($C$7)*($C$8)^$C$9*C$13*CHOOSE($C$3,'nozzle ratios'!$E16,'nozzle ratios'!$F16,'nozzle ratios'!$G16,'nozzle ratios'!$I16,'nozzle ratios'!$J16,'nozzle ratios'!$K16,'nozzle ratios'!$L16,'nozzle ratios'!$M16)/C$14</f>
        <v>82.770802580645153</v>
      </c>
      <c r="D28" s="126">
        <f>7*$C$5/$C$6*($C$7)*($C$8)^$C$9*D$13*CHOOSE($C$3,'nozzle ratios'!$E16,'nozzle ratios'!$F16,'nozzle ratios'!$G16,'nozzle ratios'!$I16,'nozzle ratios'!$J16,'nozzle ratios'!$K16,'nozzle ratios'!$L16,'nozzle ratios'!$M16)/D$14</f>
        <v>75.657133571428588</v>
      </c>
      <c r="E28" s="126">
        <f>7*$C$5/$C$6*($C$7)*($C$8)^$C$9*E$13*CHOOSE($C$3,'nozzle ratios'!$E16,'nozzle ratios'!$F16,'nozzle ratios'!$G16,'nozzle ratios'!$I16,'nozzle ratios'!$J16,'nozzle ratios'!$K16,'nozzle ratios'!$L16,'nozzle ratios'!$M16)/E$14</f>
        <v>56.099522258064511</v>
      </c>
      <c r="F28" s="126">
        <f>7*$C$5/$C$6*($C$7)*($C$8)^$C$9*F$13*CHOOSE($C$3,'nozzle ratios'!$E16,'nozzle ratios'!$F16,'nozzle ratios'!$G16,'nozzle ratios'!$I16,'nozzle ratios'!$J16,'nozzle ratios'!$K16,'nozzle ratios'!$L16,'nozzle ratios'!$M16)/F$14</f>
        <v>30.697270333333332</v>
      </c>
      <c r="G28" s="126">
        <f>7*$C$5/$C$6*($C$7)*($C$8)^$C$9*G$13*CHOOSE($C$3,'nozzle ratios'!$E16,'nozzle ratios'!$F16,'nozzle ratios'!$G16,'nozzle ratios'!$I16,'nozzle ratios'!$J16,'nozzle ratios'!$K16,'nozzle ratios'!$L16,'nozzle ratios'!$M16)/G$14</f>
        <v>8.7665183870967756</v>
      </c>
      <c r="H28" s="126">
        <f>7*$C$5/$C$6*($C$7)*($C$8)^$C$9*H$13*CHOOSE($C$3,'nozzle ratios'!$E16,'nozzle ratios'!$F16,'nozzle ratios'!$G16,'nozzle ratios'!$I16,'nozzle ratios'!$J16,'nozzle ratios'!$K16,'nozzle ratios'!$L16,'nozzle ratios'!$M16)/H$14</f>
        <v>0.25607733333333471</v>
      </c>
      <c r="I28" s="126">
        <f>7*$C$5/$C$6*($C$7)*($C$8)^$C$9*I$13*CHOOSE($C$3,'nozzle ratios'!$E16,'nozzle ratios'!$F16,'nozzle ratios'!$G16,'nozzle ratios'!$I16,'nozzle ratios'!$J16,'nozzle ratios'!$K16,'nozzle ratios'!$L16,'nozzle ratios'!$M16)/I$14</f>
        <v>0.43367935483870923</v>
      </c>
      <c r="J28" s="126">
        <f>7*$C$5/$C$6*($C$7)*($C$8)^$C$9*J$13*CHOOSE($C$3,'nozzle ratios'!$E16,'nozzle ratios'!$F16,'nozzle ratios'!$G16,'nozzle ratios'!$I16,'nozzle ratios'!$J16,'nozzle ratios'!$K16,'nozzle ratios'!$L16,'nozzle ratios'!$M16)/J$14</f>
        <v>10.749052580645163</v>
      </c>
      <c r="K28" s="126">
        <f>7*$C$5/$C$6*($C$7)*($C$8)^$C$9*K$13*CHOOSE($C$3,'nozzle ratios'!$E16,'nozzle ratios'!$F16,'nozzle ratios'!$G16,'nozzle ratios'!$I16,'nozzle ratios'!$J16,'nozzle ratios'!$K16,'nozzle ratios'!$L16,'nozzle ratios'!$M16)/K$14</f>
        <v>24.167298333333335</v>
      </c>
      <c r="L28" s="126">
        <f>7*$C$5/$C$6*($C$7)*($C$8)^$C$9*L$13*CHOOSE($C$3,'nozzle ratios'!$E16,'nozzle ratios'!$F16,'nozzle ratios'!$G16,'nozzle ratios'!$I16,'nozzle ratios'!$J16,'nozzle ratios'!$K16,'nozzle ratios'!$L16,'nozzle ratios'!$M16)/L$14</f>
        <v>42.872301935483875</v>
      </c>
      <c r="M28" s="126">
        <f>7*$C$5/$C$6*($C$7)*($C$8)^$C$9*M$13*CHOOSE($C$3,'nozzle ratios'!$E16,'nozzle ratios'!$F16,'nozzle ratios'!$G16,'nozzle ratios'!$I16,'nozzle ratios'!$J16,'nozzle ratios'!$K16,'nozzle ratios'!$L16,'nozzle ratios'!$M16)/M$14</f>
        <v>60.560224193548393</v>
      </c>
      <c r="N28" s="126">
        <f>7*$C$5/$C$6*($C$7)*($C$8)^$C$9*N$13*CHOOSE($C$3,'nozzle ratios'!$E16,'nozzle ratios'!$F16,'nozzle ratios'!$G16,'nozzle ratios'!$I16,'nozzle ratios'!$J16,'nozzle ratios'!$K16,'nozzle ratios'!$L16,'nozzle ratios'!$M16)/N$14</f>
        <v>72.39347516129034</v>
      </c>
      <c r="O28" s="127" t="s">
        <v>260</v>
      </c>
      <c r="P28" s="128">
        <f t="shared" si="3"/>
        <v>2020.8617128571427</v>
      </c>
      <c r="Q28" s="126">
        <f t="shared" si="4"/>
        <v>38.862725247252747</v>
      </c>
    </row>
    <row r="29" spans="1:17" s="12" customFormat="1" ht="18" customHeight="1">
      <c r="A29" s="99" t="s">
        <v>1047</v>
      </c>
      <c r="B29" s="243">
        <f>CHOOSE($C$3,'nozzle ratios'!$E17,'nozzle ratios'!$F17,'nozzle ratios'!$G17,'nozzle ratios'!$I17,'nozzle ratios'!$J17,'nozzle ratios'!$K17,'nozzle ratios'!$L17,'nozzle ratios'!$M17)*$C$4/$C$6*($C$7)*($C$8)^$C$9</f>
        <v>16.257142857142853</v>
      </c>
      <c r="C29" s="243">
        <f>7*$C$5/$C$6*($C$7)*($C$8)^$C$9*C$13*CHOOSE($C$3,'nozzle ratios'!$E17,'nozzle ratios'!$F17,'nozzle ratios'!$G17,'nozzle ratios'!$I17,'nozzle ratios'!$J17,'nozzle ratios'!$K17,'nozzle ratios'!$L17,'nozzle ratios'!$M17)/C$14</f>
        <v>106.91620129032255</v>
      </c>
      <c r="D29" s="243">
        <f>7*$C$5/$C$6*($C$7)*($C$8)^$C$9*D$13*CHOOSE($C$3,'nozzle ratios'!$E17,'nozzle ratios'!$F17,'nozzle ratios'!$G17,'nozzle ratios'!$I17,'nozzle ratios'!$J17,'nozzle ratios'!$K17,'nozzle ratios'!$L17,'nozzle ratios'!$M17)/D$14</f>
        <v>97.727375714285699</v>
      </c>
      <c r="E29" s="243">
        <f>7*$C$5/$C$6*($C$7)*($C$8)^$C$9*E$13*CHOOSE($C$3,'nozzle ratios'!$E17,'nozzle ratios'!$F17,'nozzle ratios'!$G17,'nozzle ratios'!$I17,'nozzle ratios'!$J17,'nozzle ratios'!$K17,'nozzle ratios'!$L17,'nozzle ratios'!$M17)/E$14</f>
        <v>72.464536129032226</v>
      </c>
      <c r="F29" s="243">
        <f>7*$C$5/$C$6*($C$7)*($C$8)^$C$9*F$13*CHOOSE($C$3,'nozzle ratios'!$E17,'nozzle ratios'!$F17,'nozzle ratios'!$G17,'nozzle ratios'!$I17,'nozzle ratios'!$J17,'nozzle ratios'!$K17,'nozzle ratios'!$L17,'nozzle ratios'!$M17)/F$14</f>
        <v>39.652092666666661</v>
      </c>
      <c r="G29" s="243">
        <f>7*$C$5/$C$6*($C$7)*($C$8)^$C$9*G$13*CHOOSE($C$3,'nozzle ratios'!$E17,'nozzle ratios'!$F17,'nozzle ratios'!$G17,'nozzle ratios'!$I17,'nozzle ratios'!$J17,'nozzle ratios'!$K17,'nozzle ratios'!$L17,'nozzle ratios'!$M17)/G$14</f>
        <v>11.323834193548386</v>
      </c>
      <c r="H29" s="243">
        <f>7*$C$5/$C$6*($C$7)*($C$8)^$C$9*H$13*CHOOSE($C$3,'nozzle ratios'!$E17,'nozzle ratios'!$F17,'nozzle ratios'!$G17,'nozzle ratios'!$I17,'nozzle ratios'!$J17,'nozzle ratios'!$K17,'nozzle ratios'!$L17,'nozzle ratios'!$M17)/H$14</f>
        <v>0.33077866666666833</v>
      </c>
      <c r="I29" s="243">
        <f>7*$C$5/$C$6*($C$7)*($C$8)^$C$9*I$13*CHOOSE($C$3,'nozzle ratios'!$E17,'nozzle ratios'!$F17,'nozzle ratios'!$G17,'nozzle ratios'!$I17,'nozzle ratios'!$J17,'nozzle ratios'!$K17,'nozzle ratios'!$L17,'nozzle ratios'!$M17)/I$14</f>
        <v>0.56018967741935422</v>
      </c>
      <c r="J29" s="243">
        <f>7*$C$5/$C$6*($C$7)*($C$8)^$C$9*J$13*CHOOSE($C$3,'nozzle ratios'!$E17,'nozzle ratios'!$F17,'nozzle ratios'!$G17,'nozzle ratios'!$I17,'nozzle ratios'!$J17,'nozzle ratios'!$K17,'nozzle ratios'!$L17,'nozzle ratios'!$M17)/J$14</f>
        <v>13.884701290322578</v>
      </c>
      <c r="K29" s="243">
        <f>7*$C$5/$C$6*($C$7)*($C$8)^$C$9*K$13*CHOOSE($C$3,'nozzle ratios'!$E17,'nozzle ratios'!$F17,'nozzle ratios'!$G17,'nozzle ratios'!$I17,'nozzle ratios'!$J17,'nozzle ratios'!$K17,'nozzle ratios'!$L17,'nozzle ratios'!$M17)/K$14</f>
        <v>31.217236666666661</v>
      </c>
      <c r="L29" s="243">
        <f>7*$C$5/$C$6*($C$7)*($C$8)^$C$9*L$13*CHOOSE($C$3,'nozzle ratios'!$E17,'nozzle ratios'!$F17,'nozzle ratios'!$G17,'nozzle ratios'!$I17,'nozzle ratios'!$J17,'nozzle ratios'!$K17,'nozzle ratios'!$L17,'nozzle ratios'!$M17)/L$14</f>
        <v>55.378750967741929</v>
      </c>
      <c r="M29" s="243">
        <f>7*$C$5/$C$6*($C$7)*($C$8)^$C$9*M$13*CHOOSE($C$3,'nozzle ratios'!$E17,'nozzle ratios'!$F17,'nozzle ratios'!$G17,'nozzle ratios'!$I17,'nozzle ratios'!$J17,'nozzle ratios'!$K17,'nozzle ratios'!$L17,'nozzle ratios'!$M17)/M$14</f>
        <v>78.226487096774179</v>
      </c>
      <c r="N29" s="243">
        <f>7*$C$5/$C$6*($C$7)*($C$8)^$C$9*N$13*CHOOSE($C$3,'nozzle ratios'!$E17,'nozzle ratios'!$F17,'nozzle ratios'!$G17,'nozzle ratios'!$I17,'nozzle ratios'!$J17,'nozzle ratios'!$K17,'nozzle ratios'!$L17,'nozzle ratios'!$M17)/N$14</f>
        <v>93.511662580645137</v>
      </c>
      <c r="O29" s="249" t="s">
        <v>261</v>
      </c>
      <c r="P29" s="250">
        <f t="shared" si="3"/>
        <v>2610.375288571428</v>
      </c>
      <c r="Q29" s="243">
        <f t="shared" si="4"/>
        <v>50.199524780219768</v>
      </c>
    </row>
    <row r="30" spans="1:17" ht="18" hidden="1" customHeight="1">
      <c r="A30" s="99" t="s">
        <v>1048</v>
      </c>
      <c r="B30" s="120">
        <f>CHOOSE($C$3,'nozzle ratios'!$E18,'nozzle ratios'!$F18,'nozzle ratios'!$G18,'nozzle ratios'!$I18,'nozzle ratios'!$J18,'nozzle ratios'!$K18,'nozzle ratios'!$L18,'nozzle ratios'!$M18)*$C$4/$C$6*($C$7)*($C$8)^$C$9</f>
        <v>32.542857142857137</v>
      </c>
      <c r="C30" s="120">
        <f>7*$C$5/$C$6*($C$7)*($C$8)^$C$9*C$13*CHOOSE($C$3,'nozzle ratios'!$E18,'nozzle ratios'!$F18,'nozzle ratios'!$G18,'nozzle ratios'!$I18,'nozzle ratios'!$J18,'nozzle ratios'!$K18,'nozzle ratios'!$L18,'nozzle ratios'!$M18)/C$14</f>
        <v>214.02030451612896</v>
      </c>
      <c r="D30" s="120">
        <f>7*$C$5/$C$6*($C$7)*($C$8)^$C$9*D$13*CHOOSE($C$3,'nozzle ratios'!$E18,'nozzle ratios'!$F18,'nozzle ratios'!$G18,'nozzle ratios'!$I18,'nozzle ratios'!$J18,'nozzle ratios'!$K18,'nozzle ratios'!$L18,'nozzle ratios'!$M18)/D$14</f>
        <v>195.62650428571428</v>
      </c>
      <c r="E30" s="120">
        <f>7*$C$5/$C$6*($C$7)*($C$8)^$C$9*E$13*CHOOSE($C$3,'nozzle ratios'!$E18,'nozzle ratios'!$F18,'nozzle ratios'!$G18,'nozzle ratios'!$I18,'nozzle ratios'!$J18,'nozzle ratios'!$K18,'nozzle ratios'!$L18,'nozzle ratios'!$M18)/E$14</f>
        <v>145.05642645161285</v>
      </c>
      <c r="F30" s="120">
        <f>7*$C$5/$C$6*($C$7)*($C$8)^$C$9*F$13*CHOOSE($C$3,'nozzle ratios'!$E18,'nozzle ratios'!$F18,'nozzle ratios'!$G18,'nozzle ratios'!$I18,'nozzle ratios'!$J18,'nozzle ratios'!$K18,'nozzle ratios'!$L18,'nozzle ratios'!$M18)/F$14</f>
        <v>79.373872666666642</v>
      </c>
      <c r="G30" s="120">
        <f>7*$C$5/$C$6*($C$7)*($C$8)^$C$9*G$13*CHOOSE($C$3,'nozzle ratios'!$E18,'nozzle ratios'!$F18,'nozzle ratios'!$G18,'nozzle ratios'!$I18,'nozzle ratios'!$J18,'nozzle ratios'!$K18,'nozzle ratios'!$L18,'nozzle ratios'!$M18)/G$14</f>
        <v>22.667569677419355</v>
      </c>
      <c r="H30" s="120">
        <f>7*$C$5/$C$6*($C$7)*($C$8)^$C$9*H$13*CHOOSE($C$3,'nozzle ratios'!$E18,'nozzle ratios'!$F18,'nozzle ratios'!$G18,'nozzle ratios'!$I18,'nozzle ratios'!$J18,'nozzle ratios'!$K18,'nozzle ratios'!$L18,'nozzle ratios'!$M18)/H$14</f>
        <v>0.66213866666667021</v>
      </c>
      <c r="I30" s="120">
        <f>7*$C$5/$C$6*($C$7)*($C$8)^$C$9*I$13*CHOOSE($C$3,'nozzle ratios'!$E18,'nozzle ratios'!$F18,'nozzle ratios'!$G18,'nozzle ratios'!$I18,'nozzle ratios'!$J18,'nozzle ratios'!$K18,'nozzle ratios'!$L18,'nozzle ratios'!$M18)/I$14</f>
        <v>1.1213638709677407</v>
      </c>
      <c r="J30" s="120">
        <f>7*$C$5/$C$6*($C$7)*($C$8)^$C$9*J$13*CHOOSE($C$3,'nozzle ratios'!$E18,'nozzle ratios'!$F18,'nozzle ratios'!$G18,'nozzle ratios'!$I18,'nozzle ratios'!$J18,'nozzle ratios'!$K18,'nozzle ratios'!$L18,'nozzle ratios'!$M18)/J$14</f>
        <v>27.793804516129033</v>
      </c>
      <c r="K30" s="120">
        <f>7*$C$5/$C$6*($C$7)*($C$8)^$C$9*K$13*CHOOSE($C$3,'nozzle ratios'!$E18,'nozzle ratios'!$F18,'nozzle ratios'!$G18,'nozzle ratios'!$I18,'nozzle ratios'!$J18,'nozzle ratios'!$K18,'nozzle ratios'!$L18,'nozzle ratios'!$M18)/K$14</f>
        <v>62.489336666666659</v>
      </c>
      <c r="L30" s="120">
        <f>7*$C$5/$C$6*($C$7)*($C$8)^$C$9*L$13*CHOOSE($C$3,'nozzle ratios'!$E18,'nozzle ratios'!$F18,'nozzle ratios'!$G18,'nozzle ratios'!$I18,'nozzle ratios'!$J18,'nozzle ratios'!$K18,'nozzle ratios'!$L18,'nozzle ratios'!$M18)/L$14</f>
        <v>110.85482838709677</v>
      </c>
      <c r="M30" s="120">
        <f>7*$C$5/$C$6*($C$7)*($C$8)^$C$9*M$13*CHOOSE($C$3,'nozzle ratios'!$E18,'nozzle ratios'!$F18,'nozzle ratios'!$G18,'nozzle ratios'!$I18,'nozzle ratios'!$J18,'nozzle ratios'!$K18,'nozzle ratios'!$L18,'nozzle ratios'!$M18)/M$14</f>
        <v>156.59045483870966</v>
      </c>
      <c r="N30" s="120">
        <f>7*$C$5/$C$6*($C$7)*($C$8)^$C$9*N$13*CHOOSE($C$3,'nozzle ratios'!$E18,'nozzle ratios'!$F18,'nozzle ratios'!$G18,'nozzle ratios'!$I18,'nozzle ratios'!$J18,'nozzle ratios'!$K18,'nozzle ratios'!$L18,'nozzle ratios'!$M18)/N$14</f>
        <v>187.18766903225804</v>
      </c>
      <c r="O30" s="121" t="s">
        <v>876</v>
      </c>
      <c r="P30" s="122">
        <f t="shared" si="3"/>
        <v>5225.3382314285709</v>
      </c>
      <c r="Q30" s="120">
        <f t="shared" si="4"/>
        <v>100.48727368131867</v>
      </c>
    </row>
    <row r="31" spans="1:17" ht="18" hidden="1" customHeight="1">
      <c r="A31" s="99" t="s">
        <v>1049</v>
      </c>
      <c r="B31" s="120">
        <f>CHOOSE($C$3,'nozzle ratios'!$E19,'nozzle ratios'!$F19,'nozzle ratios'!$G19,'nozzle ratios'!$I19,'nozzle ratios'!$J19,'nozzle ratios'!$K19,'nozzle ratios'!$L19,'nozzle ratios'!$M19)*$C$4/$C$6*($C$7)*($C$8)^$C$9</f>
        <v>49.371428571428567</v>
      </c>
      <c r="C31" s="120">
        <f>7*$C$5/$C$6*($C$7)*($C$8)^$C$9*C$13*CHOOSE($C$3,'nozzle ratios'!$E19,'nozzle ratios'!$F19,'nozzle ratios'!$G19,'nozzle ratios'!$I19,'nozzle ratios'!$J19,'nozzle ratios'!$K19,'nozzle ratios'!$L19,'nozzle ratios'!$M19)/C$14</f>
        <v>324.69454451612899</v>
      </c>
      <c r="D31" s="120">
        <f>7*$C$5/$C$6*($C$7)*($C$8)^$C$9*D$13*CHOOSE($C$3,'nozzle ratios'!$E19,'nozzle ratios'!$F19,'nozzle ratios'!$G19,'nozzle ratios'!$I19,'nozzle ratios'!$J19,'nozzle ratios'!$K19,'nozzle ratios'!$L19,'nozzle ratios'!$M19)/D$14</f>
        <v>296.78893714285721</v>
      </c>
      <c r="E31" s="120">
        <f>7*$C$5/$C$6*($C$7)*($C$8)^$C$9*E$13*CHOOSE($C$3,'nozzle ratios'!$E19,'nozzle ratios'!$F19,'nozzle ratios'!$G19,'nozzle ratios'!$I19,'nozzle ratios'!$J19,'nozzle ratios'!$K19,'nozzle ratios'!$L19,'nozzle ratios'!$M19)/E$14</f>
        <v>220.06804645161284</v>
      </c>
      <c r="F31" s="120">
        <f>7*$C$5/$C$6*($C$7)*($C$8)^$C$9*F$13*CHOOSE($C$3,'nozzle ratios'!$E19,'nozzle ratios'!$F19,'nozzle ratios'!$G19,'nozzle ratios'!$I19,'nozzle ratios'!$J19,'nozzle ratios'!$K19,'nozzle ratios'!$L19,'nozzle ratios'!$M19)/F$14</f>
        <v>120.41971199999999</v>
      </c>
      <c r="G31" s="120">
        <f>7*$C$5/$C$6*($C$7)*($C$8)^$C$9*G$13*CHOOSE($C$3,'nozzle ratios'!$E19,'nozzle ratios'!$F19,'nozzle ratios'!$G19,'nozzle ratios'!$I19,'nozzle ratios'!$J19,'nozzle ratios'!$K19,'nozzle ratios'!$L19,'nozzle ratios'!$M19)/G$14</f>
        <v>34.389429677419358</v>
      </c>
      <c r="H31" s="120">
        <f>7*$C$5/$C$6*($C$7)*($C$8)^$C$9*H$13*CHOOSE($C$3,'nozzle ratios'!$E19,'nozzle ratios'!$F19,'nozzle ratios'!$G19,'nozzle ratios'!$I19,'nozzle ratios'!$J19,'nozzle ratios'!$K19,'nozzle ratios'!$L19,'nozzle ratios'!$M19)/H$14</f>
        <v>1.0045440000000052</v>
      </c>
      <c r="I31" s="120">
        <f>7*$C$5/$C$6*($C$7)*($C$8)^$C$9*I$13*CHOOSE($C$3,'nozzle ratios'!$E19,'nozzle ratios'!$F19,'nozzle ratios'!$G19,'nozzle ratios'!$I19,'nozzle ratios'!$J19,'nozzle ratios'!$K19,'nozzle ratios'!$L19,'nozzle ratios'!$M19)/I$14</f>
        <v>1.70124387096774</v>
      </c>
      <c r="J31" s="120">
        <f>7*$C$5/$C$6*($C$7)*($C$8)^$C$9*J$13*CHOOSE($C$3,'nozzle ratios'!$E19,'nozzle ratios'!$F19,'nozzle ratios'!$G19,'nozzle ratios'!$I19,'nozzle ratios'!$J19,'nozzle ratios'!$K19,'nozzle ratios'!$L19,'nozzle ratios'!$M19)/J$14</f>
        <v>42.166544516129036</v>
      </c>
      <c r="K31" s="120">
        <f>7*$C$5/$C$6*($C$7)*($C$8)^$C$9*K$13*CHOOSE($C$3,'nozzle ratios'!$E19,'nozzle ratios'!$F19,'nozzle ratios'!$G19,'nozzle ratios'!$I19,'nozzle ratios'!$J19,'nozzle ratios'!$K19,'nozzle ratios'!$L19,'nozzle ratios'!$M19)/K$14</f>
        <v>94.803839999999994</v>
      </c>
      <c r="L31" s="120">
        <f>7*$C$5/$C$6*($C$7)*($C$8)^$C$9*L$13*CHOOSE($C$3,'nozzle ratios'!$E19,'nozzle ratios'!$F19,'nozzle ratios'!$G19,'nozzle ratios'!$I19,'nozzle ratios'!$J19,'nozzle ratios'!$K19,'nozzle ratios'!$L19,'nozzle ratios'!$M19)/L$14</f>
        <v>168.18010838709677</v>
      </c>
      <c r="M31" s="120">
        <f>7*$C$5/$C$6*($C$7)*($C$8)^$C$9*M$13*CHOOSE($C$3,'nozzle ratios'!$E19,'nozzle ratios'!$F19,'nozzle ratios'!$G19,'nozzle ratios'!$I19,'nozzle ratios'!$J19,'nozzle ratios'!$K19,'nozzle ratios'!$L19,'nozzle ratios'!$M19)/M$14</f>
        <v>237.56655483870966</v>
      </c>
      <c r="N31" s="120">
        <f>7*$C$5/$C$6*($C$7)*($C$8)^$C$9*N$13*CHOOSE($C$3,'nozzle ratios'!$E19,'nozzle ratios'!$F19,'nozzle ratios'!$G19,'nozzle ratios'!$I19,'nozzle ratios'!$J19,'nozzle ratios'!$K19,'nozzle ratios'!$L19,'nozzle ratios'!$M19)/N$14</f>
        <v>283.9862090322581</v>
      </c>
      <c r="O31" s="121" t="s">
        <v>877</v>
      </c>
      <c r="P31" s="122">
        <f t="shared" si="3"/>
        <v>7927.466605714284</v>
      </c>
      <c r="Q31" s="120">
        <f t="shared" si="4"/>
        <v>152.45128087912084</v>
      </c>
    </row>
    <row r="32" spans="1:17" ht="18" hidden="1" customHeight="1">
      <c r="A32" s="99" t="s">
        <v>1050</v>
      </c>
      <c r="B32" s="120">
        <f>CHOOSE($C$3,'nozzle ratios'!$E20,'nozzle ratios'!$F20,'nozzle ratios'!$G20,'nozzle ratios'!$I20,'nozzle ratios'!$J20,'nozzle ratios'!$K20,'nozzle ratios'!$L20,'nozzle ratios'!$M20)*$C$4/$C$6*($C$7)*($C$8)^$C$9</f>
        <v>65.742857142857147</v>
      </c>
      <c r="C32" s="120">
        <f>7*$C$5/$C$6*($C$7)*($C$8)^$C$9*C$13*CHOOSE($C$3,'nozzle ratios'!$E20,'nozzle ratios'!$F20,'nozzle ratios'!$G20,'nozzle ratios'!$I20,'nozzle ratios'!$J20,'nozzle ratios'!$K20,'nozzle ratios'!$L20,'nozzle ratios'!$M20)/C$14</f>
        <v>432.36235354838709</v>
      </c>
      <c r="D32" s="120">
        <f>7*$C$5/$C$6*($C$7)*($C$8)^$C$9*D$13*CHOOSE($C$3,'nozzle ratios'!$E20,'nozzle ratios'!$F20,'nozzle ratios'!$G20,'nozzle ratios'!$I20,'nozzle ratios'!$J20,'nozzle ratios'!$K20,'nozzle ratios'!$L20,'nozzle ratios'!$M20)/D$14</f>
        <v>395.20332428571436</v>
      </c>
      <c r="E32" s="120">
        <f>7*$C$5/$C$6*($C$7)*($C$8)^$C$9*E$13*CHOOSE($C$3,'nozzle ratios'!$E20,'nozzle ratios'!$F20,'nozzle ratios'!$G20,'nozzle ratios'!$I20,'nozzle ratios'!$J20,'nozzle ratios'!$K20,'nozzle ratios'!$L20,'nozzle ratios'!$M20)/E$14</f>
        <v>293.04199935483871</v>
      </c>
      <c r="F32" s="120">
        <f>7*$C$5/$C$6*($C$7)*($C$8)^$C$9*F$13*CHOOSE($C$3,'nozzle ratios'!$E20,'nozzle ratios'!$F20,'nozzle ratios'!$G20,'nozzle ratios'!$I20,'nozzle ratios'!$J20,'nozzle ratios'!$K20,'nozzle ratios'!$L20,'nozzle ratios'!$M20)/F$14</f>
        <v>160.35055400000002</v>
      </c>
      <c r="G32" s="120">
        <f>7*$C$5/$C$6*($C$7)*($C$8)^$C$9*G$13*CHOOSE($C$3,'nozzle ratios'!$E20,'nozzle ratios'!$F20,'nozzle ratios'!$G20,'nozzle ratios'!$I20,'nozzle ratios'!$J20,'nozzle ratios'!$K20,'nozzle ratios'!$L20,'nozzle ratios'!$M20)/G$14</f>
        <v>45.792869032258075</v>
      </c>
      <c r="H32" s="120">
        <f>7*$C$5/$C$6*($C$7)*($C$8)^$C$9*H$13*CHOOSE($C$3,'nozzle ratios'!$E20,'nozzle ratios'!$F20,'nozzle ratios'!$G20,'nozzle ratios'!$I20,'nozzle ratios'!$J20,'nozzle ratios'!$K20,'nozzle ratios'!$L20,'nozzle ratios'!$M20)/H$14</f>
        <v>1.3376480000000073</v>
      </c>
      <c r="I32" s="120">
        <f>7*$C$5/$C$6*($C$7)*($C$8)^$C$9*I$13*CHOOSE($C$3,'nozzle ratios'!$E20,'nozzle ratios'!$F20,'nozzle ratios'!$G20,'nozzle ratios'!$I20,'nozzle ratios'!$J20,'nozzle ratios'!$K20,'nozzle ratios'!$L20,'nozzle ratios'!$M20)/I$14</f>
        <v>2.2653716129032238</v>
      </c>
      <c r="J32" s="120">
        <f>7*$C$5/$C$6*($C$7)*($C$8)^$C$9*J$13*CHOOSE($C$3,'nozzle ratios'!$E20,'nozzle ratios'!$F20,'nozzle ratios'!$G20,'nozzle ratios'!$I20,'nozzle ratios'!$J20,'nozzle ratios'!$K20,'nozzle ratios'!$L20,'nozzle ratios'!$M20)/J$14</f>
        <v>56.148853548387102</v>
      </c>
      <c r="K32" s="120">
        <f>7*$C$5/$C$6*($C$7)*($C$8)^$C$9*K$13*CHOOSE($C$3,'nozzle ratios'!$E20,'nozzle ratios'!$F20,'nozzle ratios'!$G20,'nozzle ratios'!$I20,'nozzle ratios'!$J20,'nozzle ratios'!$K20,'nozzle ratios'!$L20,'nozzle ratios'!$M20)/K$14</f>
        <v>126.24053000000002</v>
      </c>
      <c r="L32" s="120">
        <f>7*$C$5/$C$6*($C$7)*($C$8)^$C$9*L$13*CHOOSE($C$3,'nozzle ratios'!$E20,'nozzle ratios'!$F20,'nozzle ratios'!$G20,'nozzle ratios'!$I20,'nozzle ratios'!$J20,'nozzle ratios'!$K20,'nozzle ratios'!$L20,'nozzle ratios'!$M20)/L$14</f>
        <v>223.94816516129038</v>
      </c>
      <c r="M32" s="120">
        <f>7*$C$5/$C$6*($C$7)*($C$8)^$C$9*M$13*CHOOSE($C$3,'nozzle ratios'!$E20,'nozzle ratios'!$F20,'nozzle ratios'!$G20,'nozzle ratios'!$I20,'nozzle ratios'!$J20,'nozzle ratios'!$K20,'nozzle ratios'!$L20,'nozzle ratios'!$M20)/M$14</f>
        <v>316.34296451612909</v>
      </c>
      <c r="N32" s="120">
        <f>7*$C$5/$C$6*($C$7)*($C$8)^$C$9*N$13*CHOOSE($C$3,'nozzle ratios'!$E20,'nozzle ratios'!$F20,'nozzle ratios'!$G20,'nozzle ratios'!$I20,'nozzle ratios'!$J20,'nozzle ratios'!$K20,'nozzle ratios'!$L20,'nozzle ratios'!$M20)/N$14</f>
        <v>378.15524709677425</v>
      </c>
      <c r="O32" s="121" t="s">
        <v>878</v>
      </c>
      <c r="P32" s="122">
        <f t="shared" si="3"/>
        <v>10556.192511428571</v>
      </c>
      <c r="Q32" s="120">
        <f t="shared" si="4"/>
        <v>203.00370214285715</v>
      </c>
    </row>
    <row r="33" spans="1:19" ht="18" hidden="1" customHeight="1">
      <c r="A33" s="99" t="s">
        <v>1051</v>
      </c>
      <c r="B33" s="120">
        <f>CHOOSE($C$3,'nozzle ratios'!$E21,'nozzle ratios'!$F21,'nozzle ratios'!$G21,'nozzle ratios'!$I21,'nozzle ratios'!$J21,'nozzle ratios'!$K21,'nozzle ratios'!$L21,'nozzle ratios'!$M21)*$C$4/$C$6*($C$7)*($C$8)^$C$9</f>
        <v>121</v>
      </c>
      <c r="C33" s="120">
        <f>7*$C$5/$C$6*($C$7)*($C$8)^$C$9*C$13*CHOOSE($C$3,'nozzle ratios'!$E21,'nozzle ratios'!$F21,'nozzle ratios'!$G21,'nozzle ratios'!$I21,'nozzle ratios'!$J21,'nozzle ratios'!$K21,'nozzle ratios'!$L21,'nozzle ratios'!$M21)/C$14</f>
        <v>795.76469677419345</v>
      </c>
      <c r="D33" s="120">
        <f>7*$C$5/$C$6*($C$7)*($C$8)^$C$9*D$13*CHOOSE($C$3,'nozzle ratios'!$E21,'nozzle ratios'!$F21,'nozzle ratios'!$G21,'nozzle ratios'!$I21,'nozzle ratios'!$J21,'nozzle ratios'!$K21,'nozzle ratios'!$L21,'nozzle ratios'!$M21)/D$14</f>
        <v>727.37335000000007</v>
      </c>
      <c r="E33" s="120">
        <f>7*$C$5/$C$6*($C$7)*($C$8)^$C$9*E$13*CHOOSE($C$3,'nozzle ratios'!$E21,'nozzle ratios'!$F21,'nozzle ratios'!$G21,'nozzle ratios'!$I21,'nozzle ratios'!$J21,'nozzle ratios'!$K21,'nozzle ratios'!$L21,'nozzle ratios'!$M21)/E$14</f>
        <v>539.34500967741928</v>
      </c>
      <c r="F33" s="120">
        <f>7*$C$5/$C$6*($C$7)*($C$8)^$C$9*F$13*CHOOSE($C$3,'nozzle ratios'!$E21,'nozzle ratios'!$F21,'nozzle ratios'!$G21,'nozzle ratios'!$I21,'nozzle ratios'!$J21,'nozzle ratios'!$K21,'nozzle ratios'!$L21,'nozzle ratios'!$M21)/F$14</f>
        <v>295.12585666666666</v>
      </c>
      <c r="G33" s="120">
        <f>7*$C$5/$C$6*($C$7)*($C$8)^$C$9*G$13*CHOOSE($C$3,'nozzle ratios'!$E21,'nozzle ratios'!$F21,'nozzle ratios'!$G21,'nozzle ratios'!$I21,'nozzle ratios'!$J21,'nozzle ratios'!$K21,'nozzle ratios'!$L21,'nozzle ratios'!$M21)/G$14</f>
        <v>84.281964516129037</v>
      </c>
      <c r="H33" s="120">
        <f>7*$C$5/$C$6*($C$7)*($C$8)^$C$9*H$13*CHOOSE($C$3,'nozzle ratios'!$E21,'nozzle ratios'!$F21,'nozzle ratios'!$G21,'nozzle ratios'!$I21,'nozzle ratios'!$J21,'nozzle ratios'!$K21,'nozzle ratios'!$L21,'nozzle ratios'!$M21)/H$14</f>
        <v>2.4619466666666798</v>
      </c>
      <c r="I33" s="120">
        <f>7*$C$5/$C$6*($C$7)*($C$8)^$C$9*I$13*CHOOSE($C$3,'nozzle ratios'!$E21,'nozzle ratios'!$F21,'nozzle ratios'!$G21,'nozzle ratios'!$I21,'nozzle ratios'!$J21,'nozzle ratios'!$K21,'nozzle ratios'!$L21,'nozzle ratios'!$M21)/I$14</f>
        <v>4.169425806451609</v>
      </c>
      <c r="J33" s="120">
        <f>7*$C$5/$C$6*($C$7)*($C$8)^$C$9*J$13*CHOOSE($C$3,'nozzle ratios'!$E21,'nozzle ratios'!$F21,'nozzle ratios'!$G21,'nozzle ratios'!$I21,'nozzle ratios'!$J21,'nozzle ratios'!$K21,'nozzle ratios'!$L21,'nozzle ratios'!$M21)/J$14</f>
        <v>103.34219677419357</v>
      </c>
      <c r="K33" s="120">
        <f>7*$C$5/$C$6*($C$7)*($C$8)^$C$9*K$13*CHOOSE($C$3,'nozzle ratios'!$E21,'nozzle ratios'!$F21,'nozzle ratios'!$G21,'nozzle ratios'!$I21,'nozzle ratios'!$J21,'nozzle ratios'!$K21,'nozzle ratios'!$L21,'nozzle ratios'!$M21)/K$14</f>
        <v>232.34621666666669</v>
      </c>
      <c r="L33" s="120">
        <f>7*$C$5/$C$6*($C$7)*($C$8)^$C$9*L$13*CHOOSE($C$3,'nozzle ratios'!$E21,'nozzle ratios'!$F21,'nozzle ratios'!$G21,'nozzle ratios'!$I21,'nozzle ratios'!$J21,'nozzle ratios'!$K21,'nozzle ratios'!$L21,'nozzle ratios'!$M21)/L$14</f>
        <v>412.17752258064519</v>
      </c>
      <c r="M33" s="120">
        <f>7*$C$5/$C$6*($C$7)*($C$8)^$C$9*M$13*CHOOSE($C$3,'nozzle ratios'!$E21,'nozzle ratios'!$F21,'nozzle ratios'!$G21,'nozzle ratios'!$I21,'nozzle ratios'!$J21,'nozzle ratios'!$K21,'nozzle ratios'!$L21,'nozzle ratios'!$M21)/M$14</f>
        <v>582.23053225806461</v>
      </c>
      <c r="N33" s="120">
        <f>7*$C$5/$C$6*($C$7)*($C$8)^$C$9*N$13*CHOOSE($C$3,'nozzle ratios'!$E21,'nozzle ratios'!$F21,'nozzle ratios'!$G21,'nozzle ratios'!$I21,'nozzle ratios'!$J21,'nozzle ratios'!$K21,'nozzle ratios'!$L21,'nozzle ratios'!$M21)/N$14</f>
        <v>695.99629354838714</v>
      </c>
      <c r="O33" s="121" t="s">
        <v>879</v>
      </c>
      <c r="P33" s="122">
        <f t="shared" si="3"/>
        <v>19428.715900000007</v>
      </c>
      <c r="Q33" s="120">
        <f t="shared" si="4"/>
        <v>373.62915192307707</v>
      </c>
    </row>
    <row r="34" spans="1:19" ht="18" hidden="1" customHeight="1">
      <c r="A34" s="99" t="s">
        <v>1052</v>
      </c>
      <c r="B34" s="120">
        <f>CHOOSE($C$3,'nozzle ratios'!$E22,'nozzle ratios'!$F22,'nozzle ratios'!$G22,'nozzle ratios'!$I22,'nozzle ratios'!$J22,'nozzle ratios'!$K22,'nozzle ratios'!$L22,'nozzle ratios'!$M22)*$C$4/$C$6*($C$7)*($C$8)^$C$9</f>
        <v>218.28571428571425</v>
      </c>
      <c r="C34" s="120">
        <f>7*$C$5/$C$6*($C$7)*($C$8)^$C$9*C$13*CHOOSE($C$3,'nozzle ratios'!$E22,'nozzle ratios'!$F22,'nozzle ratios'!$G22,'nozzle ratios'!$I22,'nozzle ratios'!$J22,'nozzle ratios'!$K22,'nozzle ratios'!$L22,'nozzle ratios'!$M22)/C$14</f>
        <v>1435.5707870967738</v>
      </c>
      <c r="D34" s="120">
        <f>7*$C$5/$C$6*($C$7)*($C$8)^$C$9*D$13*CHOOSE($C$3,'nozzle ratios'!$E22,'nozzle ratios'!$F22,'nozzle ratios'!$G22,'nozzle ratios'!$I22,'nozzle ratios'!$J22,'nozzle ratios'!$K22,'nozzle ratios'!$L22,'nozzle ratios'!$M22)/D$14</f>
        <v>1312.1918285714287</v>
      </c>
      <c r="E34" s="120">
        <f>7*$C$5/$C$6*($C$7)*($C$8)^$C$9*E$13*CHOOSE($C$3,'nozzle ratios'!$E22,'nozzle ratios'!$F22,'nozzle ratios'!$G22,'nozzle ratios'!$I22,'nozzle ratios'!$J22,'nozzle ratios'!$K22,'nozzle ratios'!$L22,'nozzle ratios'!$M22)/E$14</f>
        <v>972.98603870967713</v>
      </c>
      <c r="F34" s="120">
        <f>7*$C$5/$C$6*($C$7)*($C$8)^$C$9*F$13*CHOOSE($C$3,'nozzle ratios'!$E22,'nozzle ratios'!$F22,'nozzle ratios'!$G22,'nozzle ratios'!$I22,'nozzle ratios'!$J22,'nozzle ratios'!$K22,'nozzle ratios'!$L22,'nozzle ratios'!$M22)/F$14</f>
        <v>532.41122666666661</v>
      </c>
      <c r="G34" s="120">
        <f>7*$C$5/$C$6*($C$7)*($C$8)^$C$9*G$13*CHOOSE($C$3,'nozzle ratios'!$E22,'nozzle ratios'!$F22,'nozzle ratios'!$G22,'nozzle ratios'!$I22,'nozzle ratios'!$J22,'nozzle ratios'!$K22,'nozzle ratios'!$L22,'nozzle ratios'!$M22)/G$14</f>
        <v>152.04585806451612</v>
      </c>
      <c r="H34" s="120">
        <f>7*$C$5/$C$6*($C$7)*($C$8)^$C$9*H$13*CHOOSE($C$3,'nozzle ratios'!$E22,'nozzle ratios'!$F22,'nozzle ratios'!$G22,'nozzle ratios'!$I22,'nozzle ratios'!$J22,'nozzle ratios'!$K22,'nozzle ratios'!$L22,'nozzle ratios'!$M22)/H$14</f>
        <v>4.4413866666666895</v>
      </c>
      <c r="I34" s="120">
        <f>7*$C$5/$C$6*($C$7)*($C$8)^$C$9*I$13*CHOOSE($C$3,'nozzle ratios'!$E22,'nozzle ratios'!$F22,'nozzle ratios'!$G22,'nozzle ratios'!$I22,'nozzle ratios'!$J22,'nozzle ratios'!$K22,'nozzle ratios'!$L22,'nozzle ratios'!$M22)/I$14</f>
        <v>7.5217032258064433</v>
      </c>
      <c r="J34" s="120">
        <f>7*$C$5/$C$6*($C$7)*($C$8)^$C$9*J$13*CHOOSE($C$3,'nozzle ratios'!$E22,'nozzle ratios'!$F22,'nozzle ratios'!$G22,'nozzle ratios'!$I22,'nozzle ratios'!$J22,'nozzle ratios'!$K22,'nozzle ratios'!$L22,'nozzle ratios'!$M22)/J$14</f>
        <v>186.43078709677417</v>
      </c>
      <c r="K34" s="120">
        <f>7*$C$5/$C$6*($C$7)*($C$8)^$C$9*K$13*CHOOSE($C$3,'nozzle ratios'!$E22,'nozzle ratios'!$F22,'nozzle ratios'!$G22,'nozzle ratios'!$I22,'nozzle ratios'!$J22,'nozzle ratios'!$K22,'nozzle ratios'!$L22,'nozzle ratios'!$M22)/K$14</f>
        <v>419.15586666666667</v>
      </c>
      <c r="L34" s="120">
        <f>7*$C$5/$C$6*($C$7)*($C$8)^$C$9*L$13*CHOOSE($C$3,'nozzle ratios'!$E22,'nozzle ratios'!$F22,'nozzle ratios'!$G22,'nozzle ratios'!$I22,'nozzle ratios'!$J22,'nozzle ratios'!$K22,'nozzle ratios'!$L22,'nozzle ratios'!$M22)/L$14</f>
        <v>743.57409032258067</v>
      </c>
      <c r="M34" s="120">
        <f>7*$C$5/$C$6*($C$7)*($C$8)^$C$9*M$13*CHOOSE($C$3,'nozzle ratios'!$E22,'nozzle ratios'!$F22,'nozzle ratios'!$G22,'nozzle ratios'!$I22,'nozzle ratios'!$J22,'nozzle ratios'!$K22,'nozzle ratios'!$L22,'nozzle ratios'!$M22)/M$14</f>
        <v>1050.3521290322581</v>
      </c>
      <c r="N34" s="120">
        <f>7*$C$5/$C$6*($C$7)*($C$8)^$C$9*N$13*CHOOSE($C$3,'nozzle ratios'!$E22,'nozzle ratios'!$F22,'nozzle ratios'!$G22,'nozzle ratios'!$I22,'nozzle ratios'!$J22,'nozzle ratios'!$K22,'nozzle ratios'!$L22,'nozzle ratios'!$M22)/N$14</f>
        <v>1255.5871741935482</v>
      </c>
      <c r="O34" s="121" t="s">
        <v>880</v>
      </c>
      <c r="P34" s="122">
        <f t="shared" si="3"/>
        <v>35049.678742857141</v>
      </c>
      <c r="Q34" s="120">
        <f t="shared" si="4"/>
        <v>674.03228351648352</v>
      </c>
    </row>
    <row r="35" spans="1:19" ht="18" hidden="1" customHeight="1">
      <c r="A35" s="99" t="s">
        <v>1053</v>
      </c>
      <c r="B35" s="120">
        <f>CHOOSE($C$3,'nozzle ratios'!$E23,'nozzle ratios'!$F23,'nozzle ratios'!$G23,'nozzle ratios'!$I23,'nozzle ratios'!$J23,'nozzle ratios'!$K23,'nozzle ratios'!$L23,'nozzle ratios'!$M23)*$C$4/$C$6*($C$7)*($C$8)^$C$9</f>
        <v>342.85714285714283</v>
      </c>
      <c r="C35" s="120">
        <f>7*$C$5/$C$6*($C$7)*($C$8)^$C$9*C$13*CHOOSE($C$3,'nozzle ratios'!$E23,'nozzle ratios'!$F23,'nozzle ratios'!$G23,'nozzle ratios'!$I23,'nozzle ratios'!$J23,'nozzle ratios'!$K23,'nozzle ratios'!$L23,'nozzle ratios'!$M23)/C$14</f>
        <v>2254.8232258064513</v>
      </c>
      <c r="D35" s="120">
        <f>7*$C$5/$C$6*($C$7)*($C$8)^$C$9*D$13*CHOOSE($C$3,'nozzle ratios'!$E23,'nozzle ratios'!$F23,'nozzle ratios'!$G23,'nozzle ratios'!$I23,'nozzle ratios'!$J23,'nozzle ratios'!$K23,'nozzle ratios'!$L23,'nozzle ratios'!$M23)/D$14</f>
        <v>2061.0342857142859</v>
      </c>
      <c r="E35" s="120">
        <f>7*$C$5/$C$6*($C$7)*($C$8)^$C$9*E$13*CHOOSE($C$3,'nozzle ratios'!$E23,'nozzle ratios'!$F23,'nozzle ratios'!$G23,'nozzle ratios'!$I23,'nozzle ratios'!$J23,'nozzle ratios'!$K23,'nozzle ratios'!$L23,'nozzle ratios'!$M23)/E$14</f>
        <v>1528.2503225806447</v>
      </c>
      <c r="F35" s="120">
        <f>7*$C$5/$C$6*($C$7)*($C$8)^$C$9*F$13*CHOOSE($C$3,'nozzle ratios'!$E23,'nozzle ratios'!$F23,'nozzle ratios'!$G23,'nozzle ratios'!$I23,'nozzle ratios'!$J23,'nozzle ratios'!$K23,'nozzle ratios'!$L23,'nozzle ratios'!$M23)/F$14</f>
        <v>836.24799999999993</v>
      </c>
      <c r="G35" s="120">
        <f>7*$C$5/$C$6*($C$7)*($C$8)^$C$9*G$13*CHOOSE($C$3,'nozzle ratios'!$E23,'nozzle ratios'!$F23,'nozzle ratios'!$G23,'nozzle ratios'!$I23,'nozzle ratios'!$J23,'nozzle ratios'!$K23,'nozzle ratios'!$L23,'nozzle ratios'!$M23)/G$14</f>
        <v>238.81548387096777</v>
      </c>
      <c r="H35" s="120">
        <f>7*$C$5/$C$6*($C$7)*($C$8)^$C$9*H$13*CHOOSE($C$3,'nozzle ratios'!$E23,'nozzle ratios'!$F23,'nozzle ratios'!$G23,'nozzle ratios'!$I23,'nozzle ratios'!$J23,'nozzle ratios'!$K23,'nozzle ratios'!$L23,'nozzle ratios'!$M23)/H$14</f>
        <v>6.9760000000000373</v>
      </c>
      <c r="I35" s="120">
        <f>7*$C$5/$C$6*($C$7)*($C$8)^$C$9*I$13*CHOOSE($C$3,'nozzle ratios'!$E23,'nozzle ratios'!$F23,'nozzle ratios'!$G23,'nozzle ratios'!$I23,'nozzle ratios'!$J23,'nozzle ratios'!$K23,'nozzle ratios'!$L23,'nozzle ratios'!$M23)/I$14</f>
        <v>11.814193548387085</v>
      </c>
      <c r="J35" s="120">
        <f>7*$C$5/$C$6*($C$7)*($C$8)^$C$9*J$13*CHOOSE($C$3,'nozzle ratios'!$E23,'nozzle ratios'!$F23,'nozzle ratios'!$G23,'nozzle ratios'!$I23,'nozzle ratios'!$J23,'nozzle ratios'!$K23,'nozzle ratios'!$L23,'nozzle ratios'!$M23)/J$14</f>
        <v>292.8232258064516</v>
      </c>
      <c r="K35" s="120">
        <f>7*$C$5/$C$6*($C$7)*($C$8)^$C$9*K$13*CHOOSE($C$3,'nozzle ratios'!$E23,'nozzle ratios'!$F23,'nozzle ratios'!$G23,'nozzle ratios'!$I23,'nozzle ratios'!$J23,'nozzle ratios'!$K23,'nozzle ratios'!$L23,'nozzle ratios'!$M23)/K$14</f>
        <v>658.36</v>
      </c>
      <c r="L35" s="120">
        <f>7*$C$5/$C$6*($C$7)*($C$8)^$C$9*L$13*CHOOSE($C$3,'nozzle ratios'!$E23,'nozzle ratios'!$F23,'nozzle ratios'!$G23,'nozzle ratios'!$I23,'nozzle ratios'!$J23,'nozzle ratios'!$K23,'nozzle ratios'!$L23,'nozzle ratios'!$M23)/L$14</f>
        <v>1167.9174193548388</v>
      </c>
      <c r="M35" s="120">
        <f>7*$C$5/$C$6*($C$7)*($C$8)^$C$9*M$13*CHOOSE($C$3,'nozzle ratios'!$E23,'nozzle ratios'!$F23,'nozzle ratios'!$G23,'nozzle ratios'!$I23,'nozzle ratios'!$J23,'nozzle ratios'!$K23,'nozzle ratios'!$L23,'nozzle ratios'!$M23)/M$14</f>
        <v>1649.7677419354839</v>
      </c>
      <c r="N35" s="120">
        <f>7*$C$5/$C$6*($C$7)*($C$8)^$C$9*N$13*CHOOSE($C$3,'nozzle ratios'!$E23,'nozzle ratios'!$F23,'nozzle ratios'!$G23,'nozzle ratios'!$I23,'nozzle ratios'!$J23,'nozzle ratios'!$K23,'nozzle ratios'!$L23,'nozzle ratios'!$M23)/N$14</f>
        <v>1972.1264516129033</v>
      </c>
      <c r="O35" s="121" t="s">
        <v>881</v>
      </c>
      <c r="P35" s="122">
        <f t="shared" si="3"/>
        <v>55051.851428571426</v>
      </c>
      <c r="Q35" s="120">
        <f t="shared" si="4"/>
        <v>1058.6894505494506</v>
      </c>
    </row>
    <row r="36" spans="1:19" ht="18" hidden="1" customHeight="1">
      <c r="A36" s="99" t="s">
        <v>1054</v>
      </c>
      <c r="B36" s="120">
        <f>CHOOSE($C$3,'nozzle ratios'!$E24,'nozzle ratios'!$F24,'nozzle ratios'!$G24,'nozzle ratios'!$I24,'nozzle ratios'!$J24,'nozzle ratios'!$K24,'nozzle ratios'!$L24,'nozzle ratios'!$M24)*$C$4/$C$6*($C$7)*($C$8)^$C$9</f>
        <v>485.71428571428567</v>
      </c>
      <c r="C36" s="120">
        <f>7*$C$5/$C$6*($C$7)*($C$8)^$C$9*C$13*CHOOSE($C$3,'nozzle ratios'!$E24,'nozzle ratios'!$F24,'nozzle ratios'!$G24,'nozzle ratios'!$I24,'nozzle ratios'!$J24,'nozzle ratios'!$K24,'nozzle ratios'!$L24,'nozzle ratios'!$M24)/C$14</f>
        <v>3194.3329032258057</v>
      </c>
      <c r="D36" s="120">
        <f>7*$C$5/$C$6*($C$7)*($C$8)^$C$9*D$13*CHOOSE($C$3,'nozzle ratios'!$E24,'nozzle ratios'!$F24,'nozzle ratios'!$G24,'nozzle ratios'!$I24,'nozzle ratios'!$J24,'nozzle ratios'!$K24,'nozzle ratios'!$L24,'nozzle ratios'!$M24)/D$14</f>
        <v>2919.7985714285719</v>
      </c>
      <c r="E36" s="120">
        <f>7*$C$5/$C$6*($C$7)*($C$8)^$C$9*E$13*CHOOSE($C$3,'nozzle ratios'!$E24,'nozzle ratios'!$F24,'nozzle ratios'!$G24,'nozzle ratios'!$I24,'nozzle ratios'!$J24,'nozzle ratios'!$K24,'nozzle ratios'!$L24,'nozzle ratios'!$M24)/E$14</f>
        <v>2165.0212903225802</v>
      </c>
      <c r="F36" s="120">
        <f>7*$C$5/$C$6*($C$7)*($C$8)^$C$9*F$13*CHOOSE($C$3,'nozzle ratios'!$E24,'nozzle ratios'!$F24,'nozzle ratios'!$G24,'nozzle ratios'!$I24,'nozzle ratios'!$J24,'nozzle ratios'!$K24,'nozzle ratios'!$L24,'nozzle ratios'!$M24)/F$14</f>
        <v>1184.6846666666665</v>
      </c>
      <c r="G36" s="120">
        <f>7*$C$5/$C$6*($C$7)*($C$8)^$C$9*G$13*CHOOSE($C$3,'nozzle ratios'!$E24,'nozzle ratios'!$F24,'nozzle ratios'!$G24,'nozzle ratios'!$I24,'nozzle ratios'!$J24,'nozzle ratios'!$K24,'nozzle ratios'!$L24,'nozzle ratios'!$M24)/G$14</f>
        <v>338.32193548387102</v>
      </c>
      <c r="H36" s="120">
        <f>7*$C$5/$C$6*($C$7)*($C$8)^$C$9*H$13*CHOOSE($C$3,'nozzle ratios'!$E24,'nozzle ratios'!$F24,'nozzle ratios'!$G24,'nozzle ratios'!$I24,'nozzle ratios'!$J24,'nozzle ratios'!$K24,'nozzle ratios'!$L24,'nozzle ratios'!$M24)/H$14</f>
        <v>9.8826666666667187</v>
      </c>
      <c r="I36" s="120">
        <f>7*$C$5/$C$6*($C$7)*($C$8)^$C$9*I$13*CHOOSE($C$3,'nozzle ratios'!$E24,'nozzle ratios'!$F24,'nozzle ratios'!$G24,'nozzle ratios'!$I24,'nozzle ratios'!$J24,'nozzle ratios'!$K24,'nozzle ratios'!$L24,'nozzle ratios'!$M24)/I$14</f>
        <v>16.736774193548371</v>
      </c>
      <c r="J36" s="120">
        <f>7*$C$5/$C$6*($C$7)*($C$8)^$C$9*J$13*CHOOSE($C$3,'nozzle ratios'!$E24,'nozzle ratios'!$F24,'nozzle ratios'!$G24,'nozzle ratios'!$I24,'nozzle ratios'!$J24,'nozzle ratios'!$K24,'nozzle ratios'!$L24,'nozzle ratios'!$M24)/J$14</f>
        <v>414.83290322580643</v>
      </c>
      <c r="K36" s="120">
        <f>7*$C$5/$C$6*($C$7)*($C$8)^$C$9*K$13*CHOOSE($C$3,'nozzle ratios'!$E24,'nozzle ratios'!$F24,'nozzle ratios'!$G24,'nozzle ratios'!$I24,'nozzle ratios'!$J24,'nozzle ratios'!$K24,'nozzle ratios'!$L24,'nozzle ratios'!$M24)/K$14</f>
        <v>932.67666666666662</v>
      </c>
      <c r="L36" s="120">
        <f>7*$C$5/$C$6*($C$7)*($C$8)^$C$9*L$13*CHOOSE($C$3,'nozzle ratios'!$E24,'nozzle ratios'!$F24,'nozzle ratios'!$G24,'nozzle ratios'!$I24,'nozzle ratios'!$J24,'nozzle ratios'!$K24,'nozzle ratios'!$L24,'nozzle ratios'!$M24)/L$14</f>
        <v>1654.5496774193548</v>
      </c>
      <c r="M36" s="120">
        <f>7*$C$5/$C$6*($C$7)*($C$8)^$C$9*M$13*CHOOSE($C$3,'nozzle ratios'!$E24,'nozzle ratios'!$F24,'nozzle ratios'!$G24,'nozzle ratios'!$I24,'nozzle ratios'!$J24,'nozzle ratios'!$K24,'nozzle ratios'!$L24,'nozzle ratios'!$M24)/M$14</f>
        <v>2337.1709677419358</v>
      </c>
      <c r="N36" s="120">
        <f>7*$C$5/$C$6*($C$7)*($C$8)^$C$9*N$13*CHOOSE($C$3,'nozzle ratios'!$E24,'nozzle ratios'!$F24,'nozzle ratios'!$G24,'nozzle ratios'!$I24,'nozzle ratios'!$J24,'nozzle ratios'!$K24,'nozzle ratios'!$L24,'nozzle ratios'!$M24)/N$14</f>
        <v>2793.845806451613</v>
      </c>
      <c r="O36" s="121" t="s">
        <v>882</v>
      </c>
      <c r="P36" s="122">
        <f t="shared" si="3"/>
        <v>77990.122857142836</v>
      </c>
      <c r="Q36" s="120">
        <f t="shared" si="4"/>
        <v>1499.8100549450546</v>
      </c>
    </row>
    <row r="37" spans="1:19" ht="51" hidden="1" customHeight="1">
      <c r="A37" s="100"/>
      <c r="B37" s="10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01"/>
      <c r="P37" s="102"/>
      <c r="Q37" s="103"/>
    </row>
    <row r="40" spans="1:19" s="18" customFormat="1" ht="15.75">
      <c r="A40" s="20" t="s">
        <v>895</v>
      </c>
      <c r="P40" s="30"/>
      <c r="Q40" s="31"/>
      <c r="S40" s="32"/>
    </row>
    <row r="41" spans="1:19" s="18" customFormat="1" ht="15.75">
      <c r="A41" s="20"/>
      <c r="P41" s="30"/>
      <c r="Q41" s="31"/>
      <c r="S41" s="32"/>
    </row>
    <row r="42" spans="1:19" s="18" customFormat="1">
      <c r="A42" s="19" t="s">
        <v>896</v>
      </c>
      <c r="P42" s="30"/>
      <c r="Q42" s="31"/>
      <c r="S42" s="32"/>
    </row>
    <row r="43" spans="1:19" s="18" customFormat="1">
      <c r="A43" s="33" t="s">
        <v>897</v>
      </c>
      <c r="P43" s="30"/>
      <c r="Q43" s="31"/>
      <c r="S43" s="32"/>
    </row>
    <row r="44" spans="1:19" s="18" customFormat="1">
      <c r="A44" s="138" t="s">
        <v>1070</v>
      </c>
      <c r="P44" s="30"/>
      <c r="Q44" s="31"/>
      <c r="S44" s="32"/>
    </row>
    <row r="45" spans="1:19" s="18" customFormat="1">
      <c r="A45" s="29" t="s">
        <v>898</v>
      </c>
      <c r="P45" s="30"/>
      <c r="Q45" s="31"/>
      <c r="S45" s="32"/>
    </row>
    <row r="46" spans="1:19" s="18" customFormat="1">
      <c r="A46" s="29" t="s">
        <v>899</v>
      </c>
      <c r="P46" s="30"/>
      <c r="Q46" s="31"/>
      <c r="S46" s="32"/>
    </row>
    <row r="47" spans="1:19" s="18" customFormat="1">
      <c r="A47" s="137" t="s">
        <v>1088</v>
      </c>
      <c r="P47" s="30"/>
      <c r="Q47" s="31"/>
      <c r="S47" s="32"/>
    </row>
    <row r="48" spans="1:19" s="18" customFormat="1">
      <c r="A48" s="29" t="s">
        <v>900</v>
      </c>
      <c r="D48" s="37"/>
      <c r="E48" s="37" t="s">
        <v>901</v>
      </c>
      <c r="F48" s="37"/>
      <c r="P48" s="30"/>
      <c r="Q48" s="31"/>
      <c r="S48" s="32"/>
    </row>
    <row r="49" spans="1:19" s="18" customFormat="1">
      <c r="A49" s="29" t="s">
        <v>902</v>
      </c>
      <c r="P49" s="30"/>
      <c r="Q49" s="31"/>
      <c r="S49" s="32"/>
    </row>
    <row r="50" spans="1:19" s="18" customFormat="1">
      <c r="A50" s="29" t="s">
        <v>903</v>
      </c>
      <c r="P50" s="30"/>
      <c r="Q50" s="31"/>
      <c r="S50" s="32"/>
    </row>
    <row r="51" spans="1:19" s="18" customFormat="1">
      <c r="A51" s="137" t="s">
        <v>1089</v>
      </c>
      <c r="P51" s="30"/>
      <c r="Q51" s="31"/>
      <c r="S51" s="32"/>
    </row>
    <row r="52" spans="1:19" s="18" customFormat="1">
      <c r="A52" s="32"/>
      <c r="P52" s="30"/>
      <c r="Q52" s="31"/>
      <c r="S52" s="32"/>
    </row>
    <row r="53" spans="1:19" s="18" customFormat="1">
      <c r="A53" s="137" t="s">
        <v>1014</v>
      </c>
      <c r="P53" s="30"/>
      <c r="Q53" s="31"/>
      <c r="S53" s="32"/>
    </row>
    <row r="54" spans="1:19" s="18" customFormat="1">
      <c r="A54" s="137" t="s">
        <v>1085</v>
      </c>
      <c r="P54" s="30"/>
      <c r="Q54" s="31"/>
      <c r="S54" s="32"/>
    </row>
    <row r="55" spans="1:19">
      <c r="A55" s="29" t="s">
        <v>904</v>
      </c>
      <c r="B55"/>
    </row>
    <row r="56" spans="1:19">
      <c r="A56" s="29" t="s">
        <v>905</v>
      </c>
      <c r="B56"/>
    </row>
    <row r="57" spans="1:19">
      <c r="A57" s="137" t="s">
        <v>1080</v>
      </c>
      <c r="B57"/>
    </row>
    <row r="58" spans="1:19">
      <c r="A58" s="137" t="s">
        <v>906</v>
      </c>
      <c r="B58"/>
    </row>
    <row r="59" spans="1:19" hidden="1">
      <c r="A59" s="137"/>
      <c r="B59"/>
    </row>
    <row r="60" spans="1:19" hidden="1">
      <c r="A60" s="137" t="s">
        <v>1021</v>
      </c>
      <c r="B60"/>
    </row>
    <row r="61" spans="1:19" hidden="1">
      <c r="A61" s="137" t="s">
        <v>1022</v>
      </c>
      <c r="B61"/>
    </row>
    <row r="62" spans="1:19">
      <c r="A62" s="29"/>
      <c r="B62"/>
    </row>
    <row r="63" spans="1:19">
      <c r="A63" s="137" t="s">
        <v>1086</v>
      </c>
      <c r="B63"/>
    </row>
    <row r="64" spans="1:19">
      <c r="A64" s="137" t="s">
        <v>1087</v>
      </c>
      <c r="B64"/>
    </row>
    <row r="65" spans="1:17">
      <c r="A65" s="137" t="s">
        <v>1090</v>
      </c>
      <c r="B65"/>
    </row>
    <row r="66" spans="1:17">
      <c r="A66" s="137" t="s">
        <v>1081</v>
      </c>
      <c r="B66"/>
    </row>
    <row r="67" spans="1:17">
      <c r="A67" s="137" t="s">
        <v>1082</v>
      </c>
      <c r="B67"/>
    </row>
    <row r="68" spans="1:17" ht="18" customHeight="1">
      <c r="A68" s="19" t="s">
        <v>920</v>
      </c>
      <c r="B68" s="19"/>
      <c r="C68" s="17"/>
      <c r="D68" s="17"/>
      <c r="E68" s="104" t="s">
        <v>921</v>
      </c>
      <c r="F68" s="17"/>
      <c r="G68" s="17"/>
      <c r="H68" s="17"/>
      <c r="I68" s="17"/>
      <c r="J68" s="17"/>
      <c r="K68" s="17"/>
      <c r="L68" s="17"/>
      <c r="M68" s="17"/>
      <c r="N68" s="17"/>
      <c r="O68" s="101"/>
      <c r="P68" s="102"/>
      <c r="Q68" s="103"/>
    </row>
    <row r="69" spans="1:17" ht="18" customHeight="1">
      <c r="A69" s="19"/>
      <c r="B69" s="19"/>
      <c r="C69" s="17"/>
      <c r="D69" s="17"/>
      <c r="E69" s="104"/>
      <c r="F69" s="17"/>
      <c r="G69" s="17"/>
      <c r="H69" s="17"/>
      <c r="I69" s="17"/>
      <c r="J69" s="17"/>
      <c r="K69" s="17"/>
      <c r="L69" s="17"/>
      <c r="M69" s="17"/>
      <c r="N69" s="17"/>
      <c r="O69" s="101"/>
      <c r="P69" s="102"/>
      <c r="Q69" s="103"/>
    </row>
    <row r="70" spans="1:17">
      <c r="A70" s="40" t="s">
        <v>907</v>
      </c>
      <c r="B70"/>
    </row>
    <row r="71" spans="1:17">
      <c r="A71" s="29" t="s">
        <v>908</v>
      </c>
      <c r="B71"/>
    </row>
    <row r="72" spans="1:17">
      <c r="A72" s="29" t="s">
        <v>909</v>
      </c>
      <c r="B72"/>
    </row>
    <row r="73" spans="1:17">
      <c r="A73" s="29" t="s">
        <v>910</v>
      </c>
      <c r="B73"/>
    </row>
    <row r="74" spans="1:17">
      <c r="A74" s="37" t="s">
        <v>911</v>
      </c>
      <c r="B74"/>
    </row>
    <row r="75" spans="1:17">
      <c r="A75" s="37" t="s">
        <v>252</v>
      </c>
      <c r="B75"/>
    </row>
    <row r="76" spans="1:17">
      <c r="A76" s="18"/>
      <c r="B76"/>
    </row>
    <row r="77" spans="1:17">
      <c r="A77" s="39"/>
      <c r="B77"/>
    </row>
    <row r="78" spans="1:17">
      <c r="B78"/>
    </row>
    <row r="79" spans="1:17">
      <c r="B79"/>
    </row>
    <row r="80" spans="1:17">
      <c r="B80"/>
    </row>
    <row r="81" spans="2:2">
      <c r="B81"/>
    </row>
    <row r="82" spans="2:2">
      <c r="B82"/>
    </row>
  </sheetData>
  <sheetProtection selectLockedCells="1"/>
  <mergeCells count="14">
    <mergeCell ref="A3:B3"/>
    <mergeCell ref="A4:B4"/>
    <mergeCell ref="A9:B9"/>
    <mergeCell ref="A11:B11"/>
    <mergeCell ref="A12:B12"/>
    <mergeCell ref="A7:B7"/>
    <mergeCell ref="H4:K4"/>
    <mergeCell ref="H5:K5"/>
    <mergeCell ref="H6:K6"/>
    <mergeCell ref="A14:B14"/>
    <mergeCell ref="A13:B13"/>
    <mergeCell ref="A5:B5"/>
    <mergeCell ref="A8:B8"/>
    <mergeCell ref="A6:B6"/>
  </mergeCells>
  <phoneticPr fontId="2" type="noConversion"/>
  <hyperlinks>
    <hyperlink ref="E68" r:id="rId1"/>
    <hyperlink ref="A74" r:id="rId2"/>
    <hyperlink ref="E48" r:id="rId3"/>
    <hyperlink ref="A75" r:id="rId4"/>
    <hyperlink ref="H15" r:id="rId5"/>
  </hyperlinks>
  <pageMargins left="0.39370078740157483" right="0.39370078740157483" top="0.39370078740157483" bottom="0.31496062992125984" header="0.51181102362204722" footer="0.51181102362204722"/>
  <pageSetup paperSize="9" scale="82" orientation="landscape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7"/>
  <sheetViews>
    <sheetView topLeftCell="A61" workbookViewId="0">
      <selection sqref="A1:XFD1048576"/>
    </sheetView>
  </sheetViews>
  <sheetFormatPr defaultRowHeight="12.75"/>
  <cols>
    <col min="1" max="1" width="14" bestFit="1" customWidth="1"/>
    <col min="2" max="2" width="47.5703125" bestFit="1" customWidth="1"/>
    <col min="17" max="17" width="76.140625" customWidth="1"/>
    <col min="18" max="18" width="14.28515625" customWidth="1"/>
  </cols>
  <sheetData>
    <row r="1" spans="1:18" s="10" customFormat="1">
      <c r="A1" s="10" t="s">
        <v>300</v>
      </c>
      <c r="B1" s="10" t="s">
        <v>301</v>
      </c>
      <c r="C1" s="10" t="s">
        <v>304</v>
      </c>
      <c r="D1" s="10" t="s">
        <v>305</v>
      </c>
      <c r="E1" s="10" t="s">
        <v>273</v>
      </c>
      <c r="F1" s="10" t="s">
        <v>274</v>
      </c>
      <c r="G1" s="10" t="s">
        <v>275</v>
      </c>
      <c r="H1" s="10" t="s">
        <v>276</v>
      </c>
      <c r="I1" s="10" t="s">
        <v>277</v>
      </c>
      <c r="J1" s="10" t="s">
        <v>306</v>
      </c>
      <c r="K1" s="10" t="s">
        <v>307</v>
      </c>
      <c r="L1" s="10" t="s">
        <v>308</v>
      </c>
      <c r="M1" s="10" t="s">
        <v>309</v>
      </c>
      <c r="N1" s="10" t="s">
        <v>310</v>
      </c>
      <c r="O1" s="10" t="s">
        <v>311</v>
      </c>
      <c r="Q1" s="10" t="s">
        <v>302</v>
      </c>
      <c r="R1" s="10" t="s">
        <v>303</v>
      </c>
    </row>
    <row r="2" spans="1:18">
      <c r="A2">
        <v>41497</v>
      </c>
      <c r="B2" t="s">
        <v>312</v>
      </c>
      <c r="C2" s="87">
        <v>237.4</v>
      </c>
      <c r="D2" s="87">
        <v>193.3</v>
      </c>
      <c r="E2" s="87">
        <v>184.8</v>
      </c>
      <c r="F2" s="87">
        <v>142.19999999999999</v>
      </c>
      <c r="G2" s="87">
        <v>108.5</v>
      </c>
      <c r="H2" s="87">
        <v>79.8</v>
      </c>
      <c r="I2" s="87">
        <v>85.2</v>
      </c>
      <c r="J2" s="87">
        <v>125.2</v>
      </c>
      <c r="K2" s="87">
        <v>163.69999999999999</v>
      </c>
      <c r="L2" s="87">
        <v>211</v>
      </c>
      <c r="M2" s="87">
        <v>214.6</v>
      </c>
      <c r="N2" s="87">
        <v>224.8</v>
      </c>
      <c r="O2" s="34">
        <v>2066.6999999999998</v>
      </c>
      <c r="P2" s="35"/>
      <c r="Q2" t="s">
        <v>314</v>
      </c>
      <c r="R2" t="s">
        <v>313</v>
      </c>
    </row>
    <row r="3" spans="1:18">
      <c r="A3">
        <v>23034</v>
      </c>
      <c r="B3" t="s">
        <v>315</v>
      </c>
      <c r="C3" s="87">
        <v>284.7</v>
      </c>
      <c r="D3" s="87">
        <v>239.8</v>
      </c>
      <c r="E3" s="87">
        <v>203.2</v>
      </c>
      <c r="F3" s="87">
        <v>130.9</v>
      </c>
      <c r="G3" s="87">
        <v>82.4</v>
      </c>
      <c r="H3" s="87">
        <v>57.7</v>
      </c>
      <c r="I3" s="87">
        <v>61.1</v>
      </c>
      <c r="J3" s="87">
        <v>85.2</v>
      </c>
      <c r="K3" s="87">
        <v>120.6</v>
      </c>
      <c r="L3" s="87">
        <v>175</v>
      </c>
      <c r="M3" s="87">
        <v>220.3</v>
      </c>
      <c r="N3" s="87">
        <v>257.10000000000002</v>
      </c>
      <c r="O3" s="34">
        <v>1918</v>
      </c>
      <c r="P3" s="35"/>
      <c r="Q3" t="s">
        <v>316</v>
      </c>
      <c r="R3" t="s">
        <v>313</v>
      </c>
    </row>
    <row r="4" spans="1:18">
      <c r="A4">
        <v>23000</v>
      </c>
      <c r="B4" t="s">
        <v>336</v>
      </c>
      <c r="C4" s="87">
        <v>252.1</v>
      </c>
      <c r="D4" s="87">
        <v>206.9</v>
      </c>
      <c r="E4" s="87">
        <v>177.2</v>
      </c>
      <c r="F4" s="87">
        <v>117.2</v>
      </c>
      <c r="G4" s="87">
        <v>75.5</v>
      </c>
      <c r="H4" s="87">
        <v>54.9</v>
      </c>
      <c r="I4" s="87">
        <v>54.5</v>
      </c>
      <c r="J4" s="87">
        <v>72.400000000000006</v>
      </c>
      <c r="K4" s="87">
        <v>105.1</v>
      </c>
      <c r="L4" s="87">
        <v>152.1</v>
      </c>
      <c r="M4" s="87">
        <v>187.6</v>
      </c>
      <c r="N4" s="87">
        <v>230.2</v>
      </c>
      <c r="O4" s="34">
        <v>1683.3</v>
      </c>
      <c r="P4" s="35"/>
      <c r="Q4" t="s">
        <v>337</v>
      </c>
      <c r="R4" t="s">
        <v>313</v>
      </c>
    </row>
    <row r="5" spans="1:18">
      <c r="A5">
        <v>9999</v>
      </c>
      <c r="B5" t="s">
        <v>338</v>
      </c>
      <c r="C5" s="87" t="s">
        <v>299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34"/>
      <c r="P5" s="35"/>
      <c r="Q5" t="s">
        <v>319</v>
      </c>
      <c r="R5" t="s">
        <v>318</v>
      </c>
    </row>
    <row r="6" spans="1:18">
      <c r="A6">
        <v>9741</v>
      </c>
      <c r="B6" t="s">
        <v>339</v>
      </c>
      <c r="C6" s="87">
        <v>207.4</v>
      </c>
      <c r="D6" s="87">
        <v>174.1</v>
      </c>
      <c r="E6" s="87">
        <v>153.80000000000001</v>
      </c>
      <c r="F6" s="87">
        <v>97.8</v>
      </c>
      <c r="G6" s="87">
        <v>68.8</v>
      </c>
      <c r="H6" s="87">
        <v>54.9</v>
      </c>
      <c r="I6" s="87">
        <v>58.7</v>
      </c>
      <c r="J6" s="87">
        <v>70.5</v>
      </c>
      <c r="K6" s="87">
        <v>85.3</v>
      </c>
      <c r="L6" s="87">
        <v>111.6</v>
      </c>
      <c r="M6" s="87">
        <v>140.80000000000001</v>
      </c>
      <c r="N6" s="87">
        <v>184.9</v>
      </c>
      <c r="O6" s="34">
        <v>1409.8</v>
      </c>
      <c r="P6" s="35"/>
      <c r="Q6" t="s">
        <v>340</v>
      </c>
      <c r="R6" t="s">
        <v>313</v>
      </c>
    </row>
    <row r="7" spans="1:18">
      <c r="A7">
        <v>15502</v>
      </c>
      <c r="B7" t="s">
        <v>345</v>
      </c>
      <c r="C7" s="87">
        <v>323.2</v>
      </c>
      <c r="D7" s="87">
        <v>257</v>
      </c>
      <c r="E7" s="87">
        <v>270.60000000000002</v>
      </c>
      <c r="F7" s="87">
        <v>228.7</v>
      </c>
      <c r="G7" s="87">
        <v>163.9</v>
      </c>
      <c r="H7" s="87">
        <v>134.1</v>
      </c>
      <c r="I7" s="87">
        <v>142.5</v>
      </c>
      <c r="J7" s="87">
        <v>188.7</v>
      </c>
      <c r="K7" s="87">
        <v>244.5</v>
      </c>
      <c r="L7" s="87">
        <v>291.10000000000002</v>
      </c>
      <c r="M7" s="87">
        <v>313.60000000000002</v>
      </c>
      <c r="N7" s="87">
        <v>310.8</v>
      </c>
      <c r="O7" s="34">
        <v>2983.2</v>
      </c>
      <c r="P7" s="35"/>
      <c r="Q7" t="s">
        <v>346</v>
      </c>
      <c r="R7" t="s">
        <v>313</v>
      </c>
    </row>
    <row r="8" spans="1:18">
      <c r="A8">
        <v>15590</v>
      </c>
      <c r="B8" t="s">
        <v>341</v>
      </c>
      <c r="C8" s="87">
        <v>408.2</v>
      </c>
      <c r="D8" s="87">
        <v>333.2</v>
      </c>
      <c r="E8" s="87">
        <v>317.2</v>
      </c>
      <c r="F8" s="87">
        <v>230.6</v>
      </c>
      <c r="G8" s="87">
        <v>150.9</v>
      </c>
      <c r="H8" s="87">
        <v>111.8</v>
      </c>
      <c r="I8" s="87">
        <v>125.1</v>
      </c>
      <c r="J8" s="87">
        <v>176.5</v>
      </c>
      <c r="K8" s="87">
        <v>245.6</v>
      </c>
      <c r="L8" s="87">
        <v>321.7</v>
      </c>
      <c r="M8" s="87">
        <v>347.8</v>
      </c>
      <c r="N8" s="87">
        <v>384.1</v>
      </c>
      <c r="O8" s="34">
        <v>3140</v>
      </c>
      <c r="P8" s="35"/>
      <c r="Q8" t="s">
        <v>342</v>
      </c>
      <c r="R8" t="s">
        <v>313</v>
      </c>
    </row>
    <row r="9" spans="1:18">
      <c r="A9">
        <v>15540</v>
      </c>
      <c r="B9" t="s">
        <v>343</v>
      </c>
      <c r="C9" s="87">
        <v>308.5</v>
      </c>
      <c r="D9" s="87">
        <v>267.5</v>
      </c>
      <c r="E9" s="87">
        <v>250.6</v>
      </c>
      <c r="F9" s="87">
        <v>182.8</v>
      </c>
      <c r="G9" s="87">
        <v>127</v>
      </c>
      <c r="H9" s="87">
        <v>89.3</v>
      </c>
      <c r="I9" s="87">
        <v>94</v>
      </c>
      <c r="J9" s="87">
        <v>128.1</v>
      </c>
      <c r="K9" s="87">
        <v>178.6</v>
      </c>
      <c r="L9" s="87">
        <v>238.5</v>
      </c>
      <c r="M9" s="87">
        <v>264.5</v>
      </c>
      <c r="N9" s="87">
        <v>295.5</v>
      </c>
      <c r="O9" s="34">
        <v>2410.1</v>
      </c>
      <c r="P9" s="35"/>
      <c r="Q9" t="s">
        <v>344</v>
      </c>
      <c r="R9" t="s">
        <v>313</v>
      </c>
    </row>
    <row r="10" spans="1:18">
      <c r="A10">
        <v>58131</v>
      </c>
      <c r="B10" t="s">
        <v>347</v>
      </c>
      <c r="C10" s="87">
        <v>179.8</v>
      </c>
      <c r="D10" s="87">
        <v>139.9</v>
      </c>
      <c r="E10" s="87">
        <v>134.19999999999999</v>
      </c>
      <c r="F10" s="87">
        <v>105.5</v>
      </c>
      <c r="G10" s="87">
        <v>85.9</v>
      </c>
      <c r="H10" s="87">
        <v>72</v>
      </c>
      <c r="I10" s="87">
        <v>83.9</v>
      </c>
      <c r="J10" s="87">
        <v>109.4</v>
      </c>
      <c r="K10" s="87">
        <v>134.30000000000001</v>
      </c>
      <c r="L10" s="87">
        <v>158.1</v>
      </c>
      <c r="M10" s="87">
        <v>164.6</v>
      </c>
      <c r="N10" s="87">
        <v>185.6</v>
      </c>
      <c r="O10" s="34">
        <v>1540.7</v>
      </c>
      <c r="P10" s="35"/>
      <c r="Q10" t="s">
        <v>348</v>
      </c>
      <c r="R10" t="s">
        <v>313</v>
      </c>
    </row>
    <row r="11" spans="1:18">
      <c r="A11">
        <v>40004</v>
      </c>
      <c r="B11" t="s">
        <v>349</v>
      </c>
      <c r="C11" s="87" t="s">
        <v>299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34"/>
      <c r="P11" s="35"/>
      <c r="Q11" t="s">
        <v>319</v>
      </c>
      <c r="R11" t="s">
        <v>318</v>
      </c>
    </row>
    <row r="12" spans="1:18">
      <c r="A12">
        <v>14506</v>
      </c>
      <c r="B12" t="s">
        <v>350</v>
      </c>
      <c r="C12" s="87">
        <v>191.7</v>
      </c>
      <c r="D12" s="87">
        <v>153.1</v>
      </c>
      <c r="E12" s="87">
        <v>150.30000000000001</v>
      </c>
      <c r="F12" s="87">
        <v>148.6</v>
      </c>
      <c r="G12" s="87">
        <v>148.30000000000001</v>
      </c>
      <c r="H12" s="87">
        <v>145.19999999999999</v>
      </c>
      <c r="I12" s="87">
        <v>157.5</v>
      </c>
      <c r="J12" s="87">
        <v>188.8</v>
      </c>
      <c r="K12" s="87">
        <v>202.1</v>
      </c>
      <c r="L12" s="87">
        <v>217.8</v>
      </c>
      <c r="M12" s="87">
        <v>211.1</v>
      </c>
      <c r="N12" s="87">
        <v>205.1</v>
      </c>
      <c r="O12" s="34">
        <v>2143.6</v>
      </c>
      <c r="P12" s="35"/>
      <c r="Q12" t="s">
        <v>351</v>
      </c>
      <c r="R12" t="s">
        <v>313</v>
      </c>
    </row>
    <row r="13" spans="1:18">
      <c r="A13">
        <v>41175</v>
      </c>
      <c r="B13" t="s">
        <v>352</v>
      </c>
      <c r="C13" s="87">
        <v>181.3</v>
      </c>
      <c r="D13" s="87">
        <v>143.5</v>
      </c>
      <c r="E13" s="87">
        <v>137.4</v>
      </c>
      <c r="F13" s="87">
        <v>102.8</v>
      </c>
      <c r="G13" s="87">
        <v>71.2</v>
      </c>
      <c r="H13" s="87">
        <v>56.5</v>
      </c>
      <c r="I13" s="87">
        <v>62.7</v>
      </c>
      <c r="J13" s="87">
        <v>87.6</v>
      </c>
      <c r="K13" s="87">
        <v>120</v>
      </c>
      <c r="L13" s="87">
        <v>151.30000000000001</v>
      </c>
      <c r="M13" s="87">
        <v>171.8</v>
      </c>
      <c r="N13" s="87">
        <v>192.8</v>
      </c>
      <c r="O13" s="34">
        <v>1468.5</v>
      </c>
      <c r="P13" s="35"/>
      <c r="Q13" t="s">
        <v>325</v>
      </c>
      <c r="R13" t="s">
        <v>313</v>
      </c>
    </row>
    <row r="14" spans="1:18">
      <c r="A14">
        <v>15594</v>
      </c>
      <c r="B14" t="s">
        <v>353</v>
      </c>
      <c r="C14" s="87">
        <v>347.2</v>
      </c>
      <c r="D14" s="87">
        <v>291.10000000000002</v>
      </c>
      <c r="E14" s="87">
        <v>271.89999999999998</v>
      </c>
      <c r="F14" s="87">
        <v>207.4</v>
      </c>
      <c r="G14" s="87">
        <v>139.9</v>
      </c>
      <c r="H14" s="87">
        <v>104.5</v>
      </c>
      <c r="I14" s="87">
        <v>117.9</v>
      </c>
      <c r="J14" s="87">
        <v>165.4</v>
      </c>
      <c r="K14" s="87">
        <v>221.9</v>
      </c>
      <c r="L14" s="87">
        <v>284</v>
      </c>
      <c r="M14" s="87">
        <v>297.2</v>
      </c>
      <c r="N14" s="87">
        <v>309.60000000000002</v>
      </c>
      <c r="O14" s="34">
        <v>2836.4</v>
      </c>
      <c r="P14" s="35"/>
      <c r="Q14" t="s">
        <v>354</v>
      </c>
      <c r="R14" t="s">
        <v>313</v>
      </c>
    </row>
    <row r="15" spans="1:18">
      <c r="A15">
        <v>56037</v>
      </c>
      <c r="B15" t="s">
        <v>355</v>
      </c>
      <c r="C15" s="87">
        <v>160.69999999999999</v>
      </c>
      <c r="D15" s="87">
        <v>119.4</v>
      </c>
      <c r="E15" s="87">
        <v>106.9</v>
      </c>
      <c r="F15" s="87">
        <v>73.900000000000006</v>
      </c>
      <c r="G15" s="87">
        <v>52.3</v>
      </c>
      <c r="H15" s="87">
        <v>36.4</v>
      </c>
      <c r="I15" s="87">
        <v>42.7</v>
      </c>
      <c r="J15" s="87">
        <v>64.599999999999994</v>
      </c>
      <c r="K15" s="87">
        <v>96</v>
      </c>
      <c r="L15" s="87">
        <v>127</v>
      </c>
      <c r="M15" s="87">
        <v>129.6</v>
      </c>
      <c r="N15" s="87">
        <v>153.69999999999999</v>
      </c>
      <c r="O15" s="34">
        <v>1157.5</v>
      </c>
      <c r="P15" s="35"/>
      <c r="Q15" t="s">
        <v>356</v>
      </c>
      <c r="R15" t="s">
        <v>313</v>
      </c>
    </row>
    <row r="16" spans="1:18">
      <c r="A16">
        <v>87159</v>
      </c>
      <c r="B16" t="s">
        <v>58</v>
      </c>
      <c r="C16" s="87">
        <v>165.3</v>
      </c>
      <c r="D16" s="87">
        <v>141.4</v>
      </c>
      <c r="E16" s="87">
        <v>106.1</v>
      </c>
      <c r="F16" s="87">
        <v>66.900000000000006</v>
      </c>
      <c r="G16" s="87">
        <v>43.3</v>
      </c>
      <c r="H16" s="87">
        <v>24.8</v>
      </c>
      <c r="I16" s="87">
        <v>28.2</v>
      </c>
      <c r="J16" s="87">
        <v>40.700000000000003</v>
      </c>
      <c r="K16" s="87">
        <v>59.4</v>
      </c>
      <c r="L16" s="87">
        <v>90.9</v>
      </c>
      <c r="M16" s="87">
        <v>118</v>
      </c>
      <c r="N16" s="87">
        <v>148.30000000000001</v>
      </c>
      <c r="O16" s="34">
        <v>1036.5</v>
      </c>
      <c r="P16" s="35"/>
      <c r="Q16" t="s">
        <v>59</v>
      </c>
      <c r="R16" t="s">
        <v>313</v>
      </c>
    </row>
    <row r="17" spans="1:18">
      <c r="A17">
        <v>86147</v>
      </c>
      <c r="B17" t="s">
        <v>357</v>
      </c>
      <c r="C17" s="87">
        <v>207.5</v>
      </c>
      <c r="D17" s="87">
        <v>180.5</v>
      </c>
      <c r="E17" s="87">
        <v>148</v>
      </c>
      <c r="F17" s="87">
        <v>99.2</v>
      </c>
      <c r="G17" s="87">
        <v>63.5</v>
      </c>
      <c r="H17" s="87">
        <v>40.799999999999997</v>
      </c>
      <c r="I17" s="87">
        <v>49.6</v>
      </c>
      <c r="J17" s="87">
        <v>64.900000000000006</v>
      </c>
      <c r="K17" s="87">
        <v>89.2</v>
      </c>
      <c r="L17" s="87">
        <v>124.4</v>
      </c>
      <c r="M17" s="87">
        <v>153.1</v>
      </c>
      <c r="N17" s="87">
        <v>192.7</v>
      </c>
      <c r="O17" s="34">
        <v>1398.7</v>
      </c>
      <c r="P17" s="35"/>
      <c r="Q17" t="s">
        <v>358</v>
      </c>
      <c r="R17" t="s">
        <v>313</v>
      </c>
    </row>
    <row r="18" spans="1:18">
      <c r="A18">
        <v>40329</v>
      </c>
      <c r="B18" t="s">
        <v>359</v>
      </c>
      <c r="C18" s="87">
        <v>193.7</v>
      </c>
      <c r="D18" s="87">
        <v>149.19999999999999</v>
      </c>
      <c r="E18" s="87">
        <v>146.69999999999999</v>
      </c>
      <c r="F18" s="87">
        <v>109.4</v>
      </c>
      <c r="G18" s="87">
        <v>80.5</v>
      </c>
      <c r="H18" s="87">
        <v>58.9</v>
      </c>
      <c r="I18" s="87">
        <v>69.400000000000006</v>
      </c>
      <c r="J18" s="87">
        <v>95.2</v>
      </c>
      <c r="K18" s="87">
        <v>126.6</v>
      </c>
      <c r="L18" s="87">
        <v>169.6</v>
      </c>
      <c r="M18" s="87">
        <v>170.5</v>
      </c>
      <c r="N18" s="87">
        <v>189.1</v>
      </c>
      <c r="O18" s="34">
        <v>1555.4</v>
      </c>
      <c r="P18" s="35"/>
      <c r="Q18" t="s">
        <v>356</v>
      </c>
      <c r="R18" t="s">
        <v>313</v>
      </c>
    </row>
    <row r="19" spans="1:18">
      <c r="A19">
        <v>14252</v>
      </c>
      <c r="B19" t="s">
        <v>360</v>
      </c>
      <c r="C19" s="87" t="s">
        <v>299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34"/>
      <c r="P19" s="35"/>
      <c r="Q19" t="s">
        <v>319</v>
      </c>
      <c r="R19" t="s">
        <v>361</v>
      </c>
    </row>
    <row r="20" spans="1:18">
      <c r="A20">
        <v>10795</v>
      </c>
      <c r="B20" t="s">
        <v>362</v>
      </c>
      <c r="C20" s="87" t="s">
        <v>299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34"/>
      <c r="P20" s="35"/>
      <c r="Q20" t="s">
        <v>319</v>
      </c>
      <c r="R20" t="s">
        <v>318</v>
      </c>
    </row>
    <row r="21" spans="1:18">
      <c r="A21">
        <v>15527</v>
      </c>
      <c r="B21" t="s">
        <v>363</v>
      </c>
      <c r="C21" s="87">
        <v>382.6</v>
      </c>
      <c r="D21" s="87">
        <v>293.8</v>
      </c>
      <c r="E21" s="87">
        <v>271.10000000000002</v>
      </c>
      <c r="F21" s="87">
        <v>178.1</v>
      </c>
      <c r="G21" s="87">
        <v>114.7</v>
      </c>
      <c r="H21" s="87">
        <v>87.7</v>
      </c>
      <c r="I21" s="87">
        <v>104.2</v>
      </c>
      <c r="J21" s="87">
        <v>139.80000000000001</v>
      </c>
      <c r="K21" s="87">
        <v>179.5</v>
      </c>
      <c r="L21" s="87">
        <v>270.10000000000002</v>
      </c>
      <c r="M21" s="87">
        <v>305.39999999999998</v>
      </c>
      <c r="N21" s="87">
        <v>352</v>
      </c>
      <c r="O21" s="34">
        <v>2804.6</v>
      </c>
      <c r="P21" s="35"/>
      <c r="Q21" t="s">
        <v>364</v>
      </c>
      <c r="R21" t="s">
        <v>313</v>
      </c>
    </row>
    <row r="22" spans="1:18">
      <c r="A22">
        <v>33002</v>
      </c>
      <c r="B22" t="s">
        <v>365</v>
      </c>
      <c r="C22" s="87">
        <v>208.4</v>
      </c>
      <c r="D22" s="87">
        <v>172.8</v>
      </c>
      <c r="E22" s="87">
        <v>180.8</v>
      </c>
      <c r="F22" s="87">
        <v>156.5</v>
      </c>
      <c r="G22" s="87">
        <v>132</v>
      </c>
      <c r="H22" s="87">
        <v>117.7</v>
      </c>
      <c r="I22" s="87">
        <v>123.3</v>
      </c>
      <c r="J22" s="87">
        <v>147.1</v>
      </c>
      <c r="K22" s="87">
        <v>171.8</v>
      </c>
      <c r="L22" s="87">
        <v>213.5</v>
      </c>
      <c r="M22" s="87">
        <v>221.6</v>
      </c>
      <c r="N22" s="87">
        <v>224.8</v>
      </c>
      <c r="O22" s="34">
        <v>2093.1999999999998</v>
      </c>
      <c r="P22" s="35"/>
      <c r="Q22" t="s">
        <v>366</v>
      </c>
      <c r="R22" t="s">
        <v>313</v>
      </c>
    </row>
    <row r="23" spans="1:18">
      <c r="A23">
        <v>67068</v>
      </c>
      <c r="B23" t="s">
        <v>367</v>
      </c>
      <c r="C23" s="87">
        <v>182</v>
      </c>
      <c r="D23" s="87">
        <v>152.6</v>
      </c>
      <c r="E23" s="87">
        <v>136.6</v>
      </c>
      <c r="F23" s="87">
        <v>103.6</v>
      </c>
      <c r="G23" s="87">
        <v>63.8</v>
      </c>
      <c r="H23" s="87">
        <v>49.3</v>
      </c>
      <c r="I23" s="87">
        <v>63.3</v>
      </c>
      <c r="J23" s="87">
        <v>88.4</v>
      </c>
      <c r="K23" s="87">
        <v>119</v>
      </c>
      <c r="L23" s="87">
        <v>145.6</v>
      </c>
      <c r="M23" s="87">
        <v>155</v>
      </c>
      <c r="N23" s="87">
        <v>201.8</v>
      </c>
      <c r="O23" s="34">
        <v>1547.7</v>
      </c>
      <c r="P23" s="35"/>
      <c r="Q23" t="s">
        <v>368</v>
      </c>
      <c r="R23" t="s">
        <v>313</v>
      </c>
    </row>
    <row r="24" spans="1:18">
      <c r="A24">
        <v>9037</v>
      </c>
      <c r="B24" t="s">
        <v>369</v>
      </c>
      <c r="C24" s="87">
        <v>269.5</v>
      </c>
      <c r="D24" s="87">
        <v>224.8</v>
      </c>
      <c r="E24" s="87">
        <v>198.4</v>
      </c>
      <c r="F24" s="87">
        <v>120.2</v>
      </c>
      <c r="G24" s="87">
        <v>77.099999999999994</v>
      </c>
      <c r="H24" s="87">
        <v>46.5</v>
      </c>
      <c r="I24" s="87">
        <v>46.1</v>
      </c>
      <c r="J24" s="87">
        <v>71.2</v>
      </c>
      <c r="K24" s="87">
        <v>88.7</v>
      </c>
      <c r="L24" s="87">
        <v>131.6</v>
      </c>
      <c r="M24" s="87">
        <v>181.3</v>
      </c>
      <c r="N24" s="87">
        <v>242.4</v>
      </c>
      <c r="O24" s="34">
        <v>1635.2</v>
      </c>
      <c r="P24" s="35"/>
      <c r="Q24" t="s">
        <v>370</v>
      </c>
      <c r="R24" t="s">
        <v>313</v>
      </c>
    </row>
    <row r="25" spans="1:18">
      <c r="A25">
        <v>84100</v>
      </c>
      <c r="B25" t="s">
        <v>371</v>
      </c>
      <c r="C25" s="87">
        <v>180.3</v>
      </c>
      <c r="D25" s="87">
        <v>148.5</v>
      </c>
      <c r="E25" s="87">
        <v>124.3</v>
      </c>
      <c r="F25" s="87">
        <v>84.2</v>
      </c>
      <c r="G25" s="87">
        <v>54.3</v>
      </c>
      <c r="H25" s="87">
        <v>42.8</v>
      </c>
      <c r="I25" s="87">
        <v>48.4</v>
      </c>
      <c r="J25" s="87">
        <v>68.3</v>
      </c>
      <c r="K25" s="87">
        <v>91.6</v>
      </c>
      <c r="L25" s="87">
        <v>120.7</v>
      </c>
      <c r="M25" s="87">
        <v>141.30000000000001</v>
      </c>
      <c r="N25" s="87">
        <v>171.7</v>
      </c>
      <c r="O25" s="34">
        <v>1271.2</v>
      </c>
      <c r="P25" s="35"/>
      <c r="Q25" t="s">
        <v>372</v>
      </c>
      <c r="R25" t="s">
        <v>313</v>
      </c>
    </row>
    <row r="26" spans="1:18">
      <c r="A26">
        <v>10244</v>
      </c>
      <c r="B26" t="s">
        <v>373</v>
      </c>
      <c r="C26" s="87">
        <v>347.5</v>
      </c>
      <c r="D26" s="87">
        <v>295.5</v>
      </c>
      <c r="E26" s="87">
        <v>254.8</v>
      </c>
      <c r="F26" s="87">
        <v>146.19999999999999</v>
      </c>
      <c r="G26" s="87">
        <v>88.9</v>
      </c>
      <c r="H26" s="87">
        <v>55.8</v>
      </c>
      <c r="I26" s="87">
        <v>56.9</v>
      </c>
      <c r="J26" s="87">
        <v>70.8</v>
      </c>
      <c r="K26" s="87">
        <v>95.7</v>
      </c>
      <c r="L26" s="87">
        <v>154.1</v>
      </c>
      <c r="M26" s="87">
        <v>225.5</v>
      </c>
      <c r="N26" s="87">
        <v>305.39999999999998</v>
      </c>
      <c r="O26" s="34">
        <v>2095.5</v>
      </c>
      <c r="P26" s="35"/>
      <c r="Q26" t="s">
        <v>374</v>
      </c>
      <c r="R26" t="s">
        <v>313</v>
      </c>
    </row>
    <row r="27" spans="1:18">
      <c r="A27">
        <v>11045</v>
      </c>
      <c r="B27" t="s">
        <v>679</v>
      </c>
      <c r="C27" s="87">
        <v>353.2</v>
      </c>
      <c r="D27" s="87">
        <v>295</v>
      </c>
      <c r="E27" s="87">
        <v>256</v>
      </c>
      <c r="F27" s="87">
        <v>178.9</v>
      </c>
      <c r="G27" s="87">
        <v>129.9</v>
      </c>
      <c r="H27" s="87">
        <v>104.3</v>
      </c>
      <c r="I27" s="87">
        <v>116.7</v>
      </c>
      <c r="J27" s="87">
        <v>147.30000000000001</v>
      </c>
      <c r="K27" s="87">
        <v>210.2</v>
      </c>
      <c r="L27" s="87">
        <v>263.39999999999998</v>
      </c>
      <c r="M27" s="87">
        <v>302.5</v>
      </c>
      <c r="N27" s="87">
        <v>336.7</v>
      </c>
      <c r="O27" s="34">
        <v>2648.6</v>
      </c>
      <c r="P27" s="35"/>
      <c r="Q27" t="s">
        <v>680</v>
      </c>
      <c r="R27" t="s">
        <v>313</v>
      </c>
    </row>
    <row r="28" spans="1:18">
      <c r="A28">
        <v>13007</v>
      </c>
      <c r="B28" t="s">
        <v>681</v>
      </c>
      <c r="C28" s="87">
        <v>297.60000000000002</v>
      </c>
      <c r="D28" s="87">
        <v>240.5</v>
      </c>
      <c r="E28" s="87">
        <v>255</v>
      </c>
      <c r="F28" s="87">
        <v>247.8</v>
      </c>
      <c r="G28" s="87">
        <v>202</v>
      </c>
      <c r="H28" s="87">
        <v>164.3</v>
      </c>
      <c r="I28" s="87">
        <v>188.1</v>
      </c>
      <c r="J28" s="87">
        <v>238.8</v>
      </c>
      <c r="K28" s="87">
        <v>277.5</v>
      </c>
      <c r="L28" s="87">
        <v>336.9</v>
      </c>
      <c r="M28" s="87">
        <v>331.1</v>
      </c>
      <c r="N28" s="87">
        <v>310.60000000000002</v>
      </c>
      <c r="O28" s="34">
        <v>3122.3</v>
      </c>
      <c r="P28" s="35"/>
      <c r="Q28" t="s">
        <v>11</v>
      </c>
      <c r="R28" t="s">
        <v>313</v>
      </c>
    </row>
    <row r="29" spans="1:18">
      <c r="A29">
        <v>11017</v>
      </c>
      <c r="B29" t="s">
        <v>12</v>
      </c>
      <c r="C29" s="87" t="s">
        <v>299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34"/>
      <c r="P29" s="35"/>
      <c r="Q29" t="s">
        <v>319</v>
      </c>
      <c r="R29" t="s">
        <v>318</v>
      </c>
    </row>
    <row r="30" spans="1:18">
      <c r="A30">
        <v>49002</v>
      </c>
      <c r="B30" t="s">
        <v>13</v>
      </c>
      <c r="C30" s="87">
        <v>269.60000000000002</v>
      </c>
      <c r="D30" s="87">
        <v>220.9</v>
      </c>
      <c r="E30" s="87">
        <v>186.8</v>
      </c>
      <c r="F30" s="87">
        <v>116.9</v>
      </c>
      <c r="G30" s="87">
        <v>74.099999999999994</v>
      </c>
      <c r="H30" s="87">
        <v>48.4</v>
      </c>
      <c r="I30" s="87">
        <v>56.1</v>
      </c>
      <c r="J30" s="87">
        <v>77.3</v>
      </c>
      <c r="K30" s="87">
        <v>109.9</v>
      </c>
      <c r="L30" s="87">
        <v>151.6</v>
      </c>
      <c r="M30" s="87">
        <v>206.1</v>
      </c>
      <c r="N30" s="87">
        <v>264.2</v>
      </c>
      <c r="O30" s="34">
        <v>1824.3</v>
      </c>
      <c r="P30" s="35"/>
      <c r="Q30" t="s">
        <v>682</v>
      </c>
      <c r="R30" t="s">
        <v>313</v>
      </c>
    </row>
    <row r="31" spans="1:18">
      <c r="A31">
        <v>40850</v>
      </c>
      <c r="B31" t="s">
        <v>683</v>
      </c>
      <c r="C31" s="87">
        <v>121.3</v>
      </c>
      <c r="D31" s="87">
        <v>101.2</v>
      </c>
      <c r="E31" s="87">
        <v>93.7</v>
      </c>
      <c r="F31" s="87">
        <v>75.7</v>
      </c>
      <c r="G31" s="87">
        <v>61.8</v>
      </c>
      <c r="H31" s="87">
        <v>49.7</v>
      </c>
      <c r="I31" s="87">
        <v>54.9</v>
      </c>
      <c r="J31" s="87">
        <v>72.599999999999994</v>
      </c>
      <c r="K31" s="87">
        <v>89.9</v>
      </c>
      <c r="L31" s="87">
        <v>114</v>
      </c>
      <c r="M31" s="87">
        <v>117.4</v>
      </c>
      <c r="N31" s="87">
        <v>134.19999999999999</v>
      </c>
      <c r="O31" s="34">
        <v>1093.0999999999999</v>
      </c>
      <c r="P31" s="35"/>
      <c r="Q31" t="s">
        <v>684</v>
      </c>
      <c r="R31" t="s">
        <v>313</v>
      </c>
    </row>
    <row r="32" spans="1:18">
      <c r="A32">
        <v>19102</v>
      </c>
      <c r="B32" t="s">
        <v>626</v>
      </c>
      <c r="C32" s="87">
        <v>302.5</v>
      </c>
      <c r="D32" s="87">
        <v>263.5</v>
      </c>
      <c r="E32" s="87">
        <v>225</v>
      </c>
      <c r="F32" s="87">
        <v>162.19999999999999</v>
      </c>
      <c r="G32" s="87">
        <v>110.6</v>
      </c>
      <c r="H32" s="87">
        <v>78.2</v>
      </c>
      <c r="I32" s="87">
        <v>89.1</v>
      </c>
      <c r="J32" s="87">
        <v>112.1</v>
      </c>
      <c r="K32" s="87">
        <v>145.19999999999999</v>
      </c>
      <c r="L32" s="87">
        <v>204.8</v>
      </c>
      <c r="M32" s="87">
        <v>247.6</v>
      </c>
      <c r="N32" s="87">
        <v>292.10000000000002</v>
      </c>
      <c r="O32" s="34">
        <v>2267.1999999999998</v>
      </c>
      <c r="P32" s="35"/>
      <c r="Q32" t="s">
        <v>470</v>
      </c>
      <c r="R32" t="s">
        <v>313</v>
      </c>
    </row>
    <row r="33" spans="1:18">
      <c r="A33">
        <v>15525</v>
      </c>
      <c r="B33" t="s">
        <v>37</v>
      </c>
      <c r="C33" s="87">
        <v>367.2</v>
      </c>
      <c r="D33" s="87">
        <v>284.89999999999998</v>
      </c>
      <c r="E33" s="87">
        <v>289.3</v>
      </c>
      <c r="F33" s="87">
        <v>234.9</v>
      </c>
      <c r="G33" s="87">
        <v>175.4</v>
      </c>
      <c r="H33" s="87">
        <v>141.1</v>
      </c>
      <c r="I33" s="87">
        <v>149</v>
      </c>
      <c r="J33" s="87">
        <v>196.2</v>
      </c>
      <c r="K33" s="87">
        <v>248.7</v>
      </c>
      <c r="L33" s="87">
        <v>307.8</v>
      </c>
      <c r="M33" s="87">
        <v>330.9</v>
      </c>
      <c r="N33" s="87">
        <v>366.7</v>
      </c>
      <c r="O33" s="34">
        <v>3043.7</v>
      </c>
      <c r="P33" s="35"/>
      <c r="Q33" t="s">
        <v>38</v>
      </c>
      <c r="R33" t="s">
        <v>313</v>
      </c>
    </row>
    <row r="34" spans="1:18">
      <c r="A34">
        <v>63005</v>
      </c>
      <c r="B34" t="s">
        <v>39</v>
      </c>
      <c r="C34" s="87">
        <v>211.1</v>
      </c>
      <c r="D34" s="87">
        <v>163.80000000000001</v>
      </c>
      <c r="E34" s="87">
        <v>139</v>
      </c>
      <c r="F34" s="87">
        <v>87.9</v>
      </c>
      <c r="G34" s="87">
        <v>52.7</v>
      </c>
      <c r="H34" s="87">
        <v>33.5</v>
      </c>
      <c r="I34" s="87">
        <v>37</v>
      </c>
      <c r="J34" s="87">
        <v>57.5</v>
      </c>
      <c r="K34" s="87">
        <v>85.1</v>
      </c>
      <c r="L34" s="87">
        <v>129</v>
      </c>
      <c r="M34" s="87">
        <v>162.69999999999999</v>
      </c>
      <c r="N34" s="87">
        <v>205.1</v>
      </c>
      <c r="O34" s="34">
        <v>1357.7</v>
      </c>
      <c r="P34" s="35"/>
      <c r="Q34" t="s">
        <v>40</v>
      </c>
      <c r="R34" t="s">
        <v>313</v>
      </c>
    </row>
    <row r="35" spans="1:18">
      <c r="A35">
        <v>43090</v>
      </c>
      <c r="B35" t="s">
        <v>41</v>
      </c>
      <c r="C35" s="87">
        <v>263.2</v>
      </c>
      <c r="D35" s="87">
        <v>208.7</v>
      </c>
      <c r="E35" s="87">
        <v>196.6</v>
      </c>
      <c r="F35" s="87">
        <v>136.5</v>
      </c>
      <c r="G35" s="87">
        <v>92.4</v>
      </c>
      <c r="H35" s="87">
        <v>63.2</v>
      </c>
      <c r="I35" s="87">
        <v>71.400000000000006</v>
      </c>
      <c r="J35" s="87">
        <v>105.9</v>
      </c>
      <c r="K35" s="87">
        <v>154.30000000000001</v>
      </c>
      <c r="L35" s="87">
        <v>209.1</v>
      </c>
      <c r="M35" s="87">
        <v>229.5</v>
      </c>
      <c r="N35" s="87">
        <v>257.10000000000002</v>
      </c>
      <c r="O35" s="34">
        <v>1985.2</v>
      </c>
      <c r="P35" s="35"/>
      <c r="Q35" t="s">
        <v>684</v>
      </c>
      <c r="R35" t="s">
        <v>313</v>
      </c>
    </row>
    <row r="36" spans="1:18">
      <c r="A36">
        <v>9764</v>
      </c>
      <c r="B36" t="s">
        <v>42</v>
      </c>
      <c r="C36" s="87" t="s">
        <v>299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34"/>
      <c r="P36" s="35"/>
      <c r="Q36" t="s">
        <v>319</v>
      </c>
      <c r="R36" t="s">
        <v>318</v>
      </c>
    </row>
    <row r="37" spans="1:18">
      <c r="A37">
        <v>21124</v>
      </c>
      <c r="B37" t="s">
        <v>992</v>
      </c>
      <c r="C37" s="87">
        <v>263.2</v>
      </c>
      <c r="D37" s="87">
        <v>224.4</v>
      </c>
      <c r="E37" s="87">
        <v>192.3</v>
      </c>
      <c r="F37" s="87">
        <v>122.2</v>
      </c>
      <c r="G37" s="87">
        <v>76.599999999999994</v>
      </c>
      <c r="H37" s="87">
        <v>52.2</v>
      </c>
      <c r="I37" s="87">
        <v>58.2</v>
      </c>
      <c r="J37" s="87">
        <v>80.599999999999994</v>
      </c>
      <c r="K37" s="87">
        <v>115.7</v>
      </c>
      <c r="L37" s="87">
        <v>162.9</v>
      </c>
      <c r="M37" s="87">
        <v>198</v>
      </c>
      <c r="N37" s="87">
        <v>232.7</v>
      </c>
      <c r="O37" s="34">
        <v>1773</v>
      </c>
      <c r="P37" s="35"/>
      <c r="Q37" t="s">
        <v>407</v>
      </c>
      <c r="R37" t="s">
        <v>313</v>
      </c>
    </row>
    <row r="38" spans="1:18">
      <c r="A38">
        <v>21114</v>
      </c>
      <c r="B38" t="s">
        <v>43</v>
      </c>
      <c r="C38" s="87">
        <v>210.6</v>
      </c>
      <c r="D38" s="87">
        <v>174.9</v>
      </c>
      <c r="E38" s="87">
        <v>153.30000000000001</v>
      </c>
      <c r="F38" s="87">
        <v>97.4</v>
      </c>
      <c r="G38" s="87">
        <v>60</v>
      </c>
      <c r="H38" s="87">
        <v>44.1</v>
      </c>
      <c r="I38" s="87">
        <v>51.3</v>
      </c>
      <c r="J38" s="87">
        <v>70.099999999999994</v>
      </c>
      <c r="K38" s="87">
        <v>88.4</v>
      </c>
      <c r="L38" s="87">
        <v>126.4</v>
      </c>
      <c r="M38" s="87">
        <v>165.8</v>
      </c>
      <c r="N38" s="87">
        <v>208.2</v>
      </c>
      <c r="O38" s="34">
        <v>1416.8</v>
      </c>
      <c r="P38" s="35"/>
      <c r="Q38" t="s">
        <v>44</v>
      </c>
      <c r="R38" t="s">
        <v>313</v>
      </c>
    </row>
    <row r="39" spans="1:18">
      <c r="A39">
        <v>91262</v>
      </c>
      <c r="B39" t="s">
        <v>45</v>
      </c>
      <c r="C39" s="87">
        <v>183.4</v>
      </c>
      <c r="D39" s="87">
        <v>144.19999999999999</v>
      </c>
      <c r="E39" s="87">
        <v>120.9</v>
      </c>
      <c r="F39" s="87">
        <v>72.7</v>
      </c>
      <c r="G39" s="87">
        <v>45.6</v>
      </c>
      <c r="H39" s="87">
        <v>35.4</v>
      </c>
      <c r="I39" s="87">
        <v>37.700000000000003</v>
      </c>
      <c r="J39" s="87">
        <v>51</v>
      </c>
      <c r="K39" s="87">
        <v>71.400000000000006</v>
      </c>
      <c r="L39" s="87">
        <v>108.2</v>
      </c>
      <c r="M39" s="87">
        <v>135.30000000000001</v>
      </c>
      <c r="N39" s="87">
        <v>172.4</v>
      </c>
      <c r="O39" s="34">
        <v>1188.5999999999999</v>
      </c>
      <c r="P39" s="35"/>
      <c r="Q39" t="s">
        <v>684</v>
      </c>
      <c r="R39" t="s">
        <v>313</v>
      </c>
    </row>
    <row r="40" spans="1:18">
      <c r="A40">
        <v>9161</v>
      </c>
      <c r="B40" t="s">
        <v>46</v>
      </c>
      <c r="C40" s="87" t="s">
        <v>299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34"/>
      <c r="P40" s="35"/>
      <c r="Q40" t="s">
        <v>319</v>
      </c>
      <c r="R40" t="s">
        <v>318</v>
      </c>
    </row>
    <row r="41" spans="1:18">
      <c r="A41">
        <v>14116</v>
      </c>
      <c r="B41" t="s">
        <v>47</v>
      </c>
      <c r="C41" s="87" t="s">
        <v>299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34"/>
      <c r="P41" s="35"/>
      <c r="Q41" t="s">
        <v>319</v>
      </c>
      <c r="R41" t="s">
        <v>318</v>
      </c>
    </row>
    <row r="42" spans="1:18">
      <c r="A42">
        <v>39006</v>
      </c>
      <c r="B42" t="s">
        <v>48</v>
      </c>
      <c r="C42" s="87">
        <v>222.4</v>
      </c>
      <c r="D42" s="87">
        <v>189.9</v>
      </c>
      <c r="E42" s="87">
        <v>183.7</v>
      </c>
      <c r="F42" s="87">
        <v>144</v>
      </c>
      <c r="G42" s="87">
        <v>107.7</v>
      </c>
      <c r="H42" s="87">
        <v>86.3</v>
      </c>
      <c r="I42" s="87">
        <v>90</v>
      </c>
      <c r="J42" s="87">
        <v>115.6</v>
      </c>
      <c r="K42" s="87">
        <v>154.1</v>
      </c>
      <c r="L42" s="87">
        <v>197.5</v>
      </c>
      <c r="M42" s="87">
        <v>213.3</v>
      </c>
      <c r="N42" s="87">
        <v>231.9</v>
      </c>
      <c r="O42" s="34">
        <v>1927.9</v>
      </c>
      <c r="P42" s="35"/>
      <c r="Q42" t="s">
        <v>49</v>
      </c>
      <c r="R42" t="s">
        <v>313</v>
      </c>
    </row>
    <row r="43" spans="1:18">
      <c r="A43">
        <v>77088</v>
      </c>
      <c r="B43" t="s">
        <v>50</v>
      </c>
      <c r="C43" s="87">
        <v>310.5</v>
      </c>
      <c r="D43" s="87">
        <v>266.60000000000002</v>
      </c>
      <c r="E43" s="87">
        <v>217.7</v>
      </c>
      <c r="F43" s="87">
        <v>128</v>
      </c>
      <c r="G43" s="87">
        <v>74.5</v>
      </c>
      <c r="H43" s="87">
        <v>47.6</v>
      </c>
      <c r="I43" s="87">
        <v>53.8</v>
      </c>
      <c r="J43" s="87">
        <v>77.2</v>
      </c>
      <c r="K43" s="87">
        <v>106.5</v>
      </c>
      <c r="L43" s="87">
        <v>167.4</v>
      </c>
      <c r="M43" s="87">
        <v>226.8</v>
      </c>
      <c r="N43" s="87">
        <v>286.7</v>
      </c>
      <c r="O43" s="34">
        <v>1922.9</v>
      </c>
      <c r="P43" s="35"/>
      <c r="Q43" t="s">
        <v>51</v>
      </c>
      <c r="R43" t="s">
        <v>313</v>
      </c>
    </row>
    <row r="44" spans="1:18">
      <c r="A44">
        <v>38026</v>
      </c>
      <c r="B44" t="s">
        <v>52</v>
      </c>
      <c r="C44" s="87">
        <v>465.4</v>
      </c>
      <c r="D44" s="87">
        <v>356.3</v>
      </c>
      <c r="E44" s="87">
        <v>345.6</v>
      </c>
      <c r="F44" s="87">
        <v>249.8</v>
      </c>
      <c r="G44" s="87">
        <v>173.6</v>
      </c>
      <c r="H44" s="87">
        <v>123.1</v>
      </c>
      <c r="I44" s="87">
        <v>134.19999999999999</v>
      </c>
      <c r="J44" s="87">
        <v>187.9</v>
      </c>
      <c r="K44" s="87">
        <v>267.2</v>
      </c>
      <c r="L44" s="87">
        <v>341.5</v>
      </c>
      <c r="M44" s="87">
        <v>380.4</v>
      </c>
      <c r="N44" s="87">
        <v>451.4</v>
      </c>
      <c r="O44" s="34">
        <v>3443.4</v>
      </c>
      <c r="P44" s="35"/>
      <c r="Q44" t="s">
        <v>53</v>
      </c>
      <c r="R44" t="s">
        <v>313</v>
      </c>
    </row>
    <row r="45" spans="1:18">
      <c r="A45">
        <v>38002</v>
      </c>
      <c r="B45" t="s">
        <v>54</v>
      </c>
      <c r="C45" s="87">
        <v>451.4</v>
      </c>
      <c r="D45" s="87">
        <v>368.6</v>
      </c>
      <c r="E45" s="87">
        <v>340.1</v>
      </c>
      <c r="F45" s="87">
        <v>235.6</v>
      </c>
      <c r="G45" s="87">
        <v>158.30000000000001</v>
      </c>
      <c r="H45" s="87">
        <v>113.3</v>
      </c>
      <c r="I45" s="87">
        <v>121.9</v>
      </c>
      <c r="J45" s="87">
        <v>171.2</v>
      </c>
      <c r="K45" s="87">
        <v>244.1</v>
      </c>
      <c r="L45" s="87">
        <v>332</v>
      </c>
      <c r="M45" s="87">
        <v>379</v>
      </c>
      <c r="N45" s="87">
        <v>446</v>
      </c>
      <c r="O45" s="34">
        <v>3292.5</v>
      </c>
      <c r="P45" s="35"/>
      <c r="Q45" t="s">
        <v>55</v>
      </c>
      <c r="R45" t="s">
        <v>313</v>
      </c>
    </row>
    <row r="46" spans="1:18">
      <c r="A46">
        <v>36148</v>
      </c>
      <c r="B46" t="s">
        <v>56</v>
      </c>
      <c r="C46" s="87">
        <v>269.8</v>
      </c>
      <c r="D46" s="87">
        <v>178.8</v>
      </c>
      <c r="E46" s="87">
        <v>191.8</v>
      </c>
      <c r="F46" s="87">
        <v>150.30000000000001</v>
      </c>
      <c r="G46" s="87">
        <v>105.3</v>
      </c>
      <c r="H46" s="87">
        <v>74.7</v>
      </c>
      <c r="I46" s="87">
        <v>82.6</v>
      </c>
      <c r="J46" s="87">
        <v>120.3</v>
      </c>
      <c r="K46" s="87">
        <v>158.1</v>
      </c>
      <c r="L46" s="87">
        <v>208.9</v>
      </c>
      <c r="M46" s="87">
        <v>244.3</v>
      </c>
      <c r="N46" s="87">
        <v>280.60000000000002</v>
      </c>
      <c r="O46" s="34">
        <v>2077.8000000000002</v>
      </c>
      <c r="P46" s="35"/>
      <c r="Q46" t="s">
        <v>57</v>
      </c>
      <c r="R46" t="s">
        <v>313</v>
      </c>
    </row>
    <row r="47" spans="1:18">
      <c r="A47">
        <v>61240</v>
      </c>
      <c r="B47" t="s">
        <v>203</v>
      </c>
      <c r="C47" s="87" t="s">
        <v>299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34"/>
      <c r="P47" s="35"/>
      <c r="Q47" t="s">
        <v>319</v>
      </c>
      <c r="R47" t="s">
        <v>318</v>
      </c>
    </row>
    <row r="48" spans="1:18">
      <c r="A48">
        <v>24564</v>
      </c>
      <c r="B48" t="s">
        <v>60</v>
      </c>
      <c r="C48" s="87">
        <v>232.8</v>
      </c>
      <c r="D48" s="87">
        <v>190</v>
      </c>
      <c r="E48" s="87">
        <v>152.6</v>
      </c>
      <c r="F48" s="87">
        <v>89.4</v>
      </c>
      <c r="G48" s="87">
        <v>52.9</v>
      </c>
      <c r="H48" s="87">
        <v>36.5</v>
      </c>
      <c r="I48" s="87">
        <v>42.7</v>
      </c>
      <c r="J48" s="87">
        <v>63.4</v>
      </c>
      <c r="K48" s="87">
        <v>93.4</v>
      </c>
      <c r="L48" s="87">
        <v>139.19999999999999</v>
      </c>
      <c r="M48" s="87">
        <v>180.9</v>
      </c>
      <c r="N48" s="87">
        <v>216.5</v>
      </c>
      <c r="O48" s="34">
        <v>1491.2</v>
      </c>
      <c r="P48" s="35"/>
      <c r="Q48" t="s">
        <v>61</v>
      </c>
      <c r="R48" t="s">
        <v>313</v>
      </c>
    </row>
    <row r="49" spans="1:18">
      <c r="A49">
        <v>72056</v>
      </c>
      <c r="B49" t="s">
        <v>62</v>
      </c>
      <c r="C49" s="87">
        <v>202.6</v>
      </c>
      <c r="D49" s="87">
        <v>159.80000000000001</v>
      </c>
      <c r="E49" s="87">
        <v>129.5</v>
      </c>
      <c r="F49" s="87">
        <v>74.099999999999994</v>
      </c>
      <c r="G49" s="87">
        <v>41.6</v>
      </c>
      <c r="H49" s="87">
        <v>27.4</v>
      </c>
      <c r="I49" s="87">
        <v>29.1</v>
      </c>
      <c r="J49" s="87">
        <v>42.3</v>
      </c>
      <c r="K49" s="87">
        <v>64.7</v>
      </c>
      <c r="L49" s="87">
        <v>100.6</v>
      </c>
      <c r="M49" s="87">
        <v>137.30000000000001</v>
      </c>
      <c r="N49" s="87">
        <v>178.7</v>
      </c>
      <c r="O49" s="34">
        <v>1189.8</v>
      </c>
      <c r="P49" s="35"/>
      <c r="Q49" t="s">
        <v>63</v>
      </c>
      <c r="R49" t="s">
        <v>313</v>
      </c>
    </row>
    <row r="50" spans="1:18">
      <c r="A50">
        <v>85283</v>
      </c>
      <c r="B50" t="s">
        <v>828</v>
      </c>
      <c r="C50" s="87">
        <v>190.6</v>
      </c>
      <c r="D50" s="87">
        <v>165.7</v>
      </c>
      <c r="E50" s="87">
        <v>135.19999999999999</v>
      </c>
      <c r="F50" s="87">
        <v>82.2</v>
      </c>
      <c r="G50" s="87">
        <v>54.7</v>
      </c>
      <c r="H50" s="87">
        <v>44.6</v>
      </c>
      <c r="I50" s="87">
        <v>49.5</v>
      </c>
      <c r="J50" s="87">
        <v>68.099999999999994</v>
      </c>
      <c r="K50" s="87">
        <v>86.8</v>
      </c>
      <c r="L50" s="87">
        <v>119.1</v>
      </c>
      <c r="M50" s="87">
        <v>136.69999999999999</v>
      </c>
      <c r="N50" s="87">
        <v>170</v>
      </c>
      <c r="O50" s="34">
        <v>1314.3</v>
      </c>
      <c r="P50" s="35"/>
      <c r="Q50" t="s">
        <v>572</v>
      </c>
      <c r="R50" t="s">
        <v>313</v>
      </c>
    </row>
    <row r="51" spans="1:18">
      <c r="A51">
        <v>53004</v>
      </c>
      <c r="B51" t="s">
        <v>64</v>
      </c>
      <c r="C51" s="87">
        <v>229.4</v>
      </c>
      <c r="D51" s="87">
        <v>194.2</v>
      </c>
      <c r="E51" s="87">
        <v>174.9</v>
      </c>
      <c r="F51" s="87">
        <v>120.9</v>
      </c>
      <c r="G51" s="87">
        <v>90.1</v>
      </c>
      <c r="H51" s="87">
        <v>56.6</v>
      </c>
      <c r="I51" s="87">
        <v>60.6</v>
      </c>
      <c r="J51" s="87">
        <v>84.7</v>
      </c>
      <c r="K51" s="87">
        <v>122.5</v>
      </c>
      <c r="L51" s="87">
        <v>167</v>
      </c>
      <c r="M51" s="87">
        <v>202.1</v>
      </c>
      <c r="N51" s="87">
        <v>234.3</v>
      </c>
      <c r="O51" s="34">
        <v>1720.8</v>
      </c>
      <c r="P51" s="35"/>
      <c r="Q51" t="s">
        <v>51</v>
      </c>
      <c r="R51" t="s">
        <v>313</v>
      </c>
    </row>
    <row r="52" spans="1:18">
      <c r="A52">
        <v>23081</v>
      </c>
      <c r="B52" t="s">
        <v>65</v>
      </c>
      <c r="C52" s="87">
        <v>282.89999999999998</v>
      </c>
      <c r="D52" s="87">
        <v>239.6</v>
      </c>
      <c r="E52" s="87">
        <v>197.2</v>
      </c>
      <c r="F52" s="87">
        <v>130.80000000000001</v>
      </c>
      <c r="G52" s="87">
        <v>85.4</v>
      </c>
      <c r="H52" s="87">
        <v>58.2</v>
      </c>
      <c r="I52" s="87">
        <v>63.2</v>
      </c>
      <c r="J52" s="87">
        <v>86.3</v>
      </c>
      <c r="K52" s="87">
        <v>111.6</v>
      </c>
      <c r="L52" s="87">
        <v>167.7</v>
      </c>
      <c r="M52" s="87">
        <v>217.5</v>
      </c>
      <c r="N52" s="87">
        <v>247.8</v>
      </c>
      <c r="O52" s="34">
        <v>1875.2</v>
      </c>
      <c r="P52" s="35"/>
      <c r="Q52" t="s">
        <v>66</v>
      </c>
      <c r="R52" t="s">
        <v>313</v>
      </c>
    </row>
    <row r="53" spans="1:18">
      <c r="A53">
        <v>38003</v>
      </c>
      <c r="B53" t="s">
        <v>68</v>
      </c>
      <c r="C53" s="87">
        <v>360.2</v>
      </c>
      <c r="D53" s="87">
        <v>300.39999999999998</v>
      </c>
      <c r="E53" s="87">
        <v>302</v>
      </c>
      <c r="F53" s="87">
        <v>247.2</v>
      </c>
      <c r="G53" s="87">
        <v>183.1</v>
      </c>
      <c r="H53" s="87">
        <v>138.6</v>
      </c>
      <c r="I53" s="87">
        <v>149.4</v>
      </c>
      <c r="J53" s="87">
        <v>201.2</v>
      </c>
      <c r="K53" s="87">
        <v>261.5</v>
      </c>
      <c r="L53" s="87">
        <v>340.2</v>
      </c>
      <c r="M53" s="87">
        <v>343.6</v>
      </c>
      <c r="N53" s="87">
        <v>381.3</v>
      </c>
      <c r="O53" s="34">
        <v>3254.2</v>
      </c>
      <c r="P53" s="35"/>
      <c r="Q53" t="s">
        <v>69</v>
      </c>
      <c r="R53" t="s">
        <v>313</v>
      </c>
    </row>
    <row r="54" spans="1:18">
      <c r="A54">
        <v>48239</v>
      </c>
      <c r="B54" t="s">
        <v>70</v>
      </c>
      <c r="C54" s="87">
        <v>313.2</v>
      </c>
      <c r="D54" s="87">
        <v>260</v>
      </c>
      <c r="E54" s="87">
        <v>230.8</v>
      </c>
      <c r="F54" s="87">
        <v>160.69999999999999</v>
      </c>
      <c r="G54" s="87">
        <v>90.7</v>
      </c>
      <c r="H54" s="87">
        <v>61.5</v>
      </c>
      <c r="I54" s="87">
        <v>63.3</v>
      </c>
      <c r="J54" s="87">
        <v>96.6</v>
      </c>
      <c r="K54" s="87">
        <v>146</v>
      </c>
      <c r="L54" s="87">
        <v>218</v>
      </c>
      <c r="M54" s="87">
        <v>242.2</v>
      </c>
      <c r="N54" s="87">
        <v>313.2</v>
      </c>
      <c r="O54" s="34">
        <v>2163.6</v>
      </c>
      <c r="P54" s="35"/>
      <c r="Q54" t="s">
        <v>71</v>
      </c>
      <c r="R54" t="s">
        <v>313</v>
      </c>
    </row>
    <row r="55" spans="1:18">
      <c r="A55">
        <v>48013</v>
      </c>
      <c r="B55" t="s">
        <v>72</v>
      </c>
      <c r="C55" s="87">
        <v>257.5</v>
      </c>
      <c r="D55" s="87">
        <v>207.4</v>
      </c>
      <c r="E55" s="87">
        <v>182.8</v>
      </c>
      <c r="F55" s="87">
        <v>118.6</v>
      </c>
      <c r="G55" s="87">
        <v>76.2</v>
      </c>
      <c r="H55" s="87">
        <v>54.6</v>
      </c>
      <c r="I55" s="87">
        <v>61.2</v>
      </c>
      <c r="J55" s="87">
        <v>93.1</v>
      </c>
      <c r="K55" s="87">
        <v>125.5</v>
      </c>
      <c r="L55" s="87">
        <v>184.1</v>
      </c>
      <c r="M55" s="87">
        <v>223.3</v>
      </c>
      <c r="N55" s="87">
        <v>262</v>
      </c>
      <c r="O55" s="34">
        <v>1843.3</v>
      </c>
      <c r="P55" s="35"/>
      <c r="Q55" t="s">
        <v>325</v>
      </c>
      <c r="R55" t="s">
        <v>313</v>
      </c>
    </row>
    <row r="56" spans="1:18">
      <c r="A56">
        <v>33094</v>
      </c>
      <c r="B56" t="s">
        <v>73</v>
      </c>
      <c r="C56" s="87">
        <v>227.6</v>
      </c>
      <c r="D56" s="87">
        <v>176.3</v>
      </c>
      <c r="E56" s="87">
        <v>212.2</v>
      </c>
      <c r="F56" s="87">
        <v>174</v>
      </c>
      <c r="G56" s="87">
        <v>164.1</v>
      </c>
      <c r="H56" s="87">
        <v>137</v>
      </c>
      <c r="I56" s="87">
        <v>141.80000000000001</v>
      </c>
      <c r="J56" s="87">
        <v>157.19999999999999</v>
      </c>
      <c r="K56" s="87">
        <v>183.4</v>
      </c>
      <c r="L56" s="87">
        <v>233.9</v>
      </c>
      <c r="M56" s="87">
        <v>247.9</v>
      </c>
      <c r="N56" s="87">
        <v>248.7</v>
      </c>
      <c r="O56" s="34">
        <v>2258.6</v>
      </c>
      <c r="P56" s="35"/>
      <c r="Q56" t="s">
        <v>74</v>
      </c>
      <c r="R56" t="s">
        <v>313</v>
      </c>
    </row>
    <row r="57" spans="1:18">
      <c r="A57">
        <v>69010</v>
      </c>
      <c r="B57" t="s">
        <v>75</v>
      </c>
      <c r="C57" s="87">
        <v>145.6</v>
      </c>
      <c r="D57" s="87">
        <v>107.8</v>
      </c>
      <c r="E57" s="87">
        <v>92</v>
      </c>
      <c r="F57" s="87">
        <v>63.2</v>
      </c>
      <c r="G57" s="87">
        <v>41</v>
      </c>
      <c r="H57" s="87">
        <v>28.3</v>
      </c>
      <c r="I57" s="87">
        <v>32.200000000000003</v>
      </c>
      <c r="J57" s="87">
        <v>52.8</v>
      </c>
      <c r="K57" s="87">
        <v>78.900000000000006</v>
      </c>
      <c r="L57" s="87">
        <v>106.6</v>
      </c>
      <c r="M57" s="87">
        <v>117.2</v>
      </c>
      <c r="N57" s="87">
        <v>139</v>
      </c>
      <c r="O57" s="34">
        <v>1006.4</v>
      </c>
      <c r="P57" s="35"/>
      <c r="Q57" t="s">
        <v>684</v>
      </c>
      <c r="R57" t="s">
        <v>313</v>
      </c>
    </row>
    <row r="58" spans="1:18">
      <c r="A58">
        <v>48015</v>
      </c>
      <c r="B58" t="s">
        <v>76</v>
      </c>
      <c r="C58" s="87" t="s">
        <v>299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34"/>
      <c r="P58" s="35"/>
      <c r="Q58" t="s">
        <v>319</v>
      </c>
      <c r="R58" t="s">
        <v>318</v>
      </c>
    </row>
    <row r="59" spans="1:18">
      <c r="A59">
        <v>40428</v>
      </c>
      <c r="B59" t="s">
        <v>77</v>
      </c>
      <c r="C59" s="87">
        <v>237.4</v>
      </c>
      <c r="D59" s="87">
        <v>194.6</v>
      </c>
      <c r="E59" s="87">
        <v>191.8</v>
      </c>
      <c r="F59" s="87">
        <v>149.1</v>
      </c>
      <c r="G59" s="87">
        <v>112</v>
      </c>
      <c r="H59" s="87">
        <v>93.3</v>
      </c>
      <c r="I59" s="87">
        <v>101.2</v>
      </c>
      <c r="J59" s="87">
        <v>131.5</v>
      </c>
      <c r="K59" s="87">
        <v>171.5</v>
      </c>
      <c r="L59" s="87">
        <v>209</v>
      </c>
      <c r="M59" s="87">
        <v>217.3</v>
      </c>
      <c r="N59" s="87">
        <v>239.6</v>
      </c>
      <c r="O59" s="34">
        <v>2054.9</v>
      </c>
      <c r="P59" s="35"/>
      <c r="Q59" t="s">
        <v>78</v>
      </c>
      <c r="R59" t="s">
        <v>313</v>
      </c>
    </row>
    <row r="60" spans="1:18">
      <c r="A60">
        <v>6087</v>
      </c>
      <c r="B60" t="s">
        <v>79</v>
      </c>
      <c r="C60" s="87">
        <v>375.7</v>
      </c>
      <c r="D60" s="87">
        <v>336.6</v>
      </c>
      <c r="E60" s="87">
        <v>315.39999999999998</v>
      </c>
      <c r="F60" s="87">
        <v>223.9</v>
      </c>
      <c r="G60" s="87">
        <v>165.9</v>
      </c>
      <c r="H60" s="87">
        <v>106.2</v>
      </c>
      <c r="I60" s="87">
        <v>114</v>
      </c>
      <c r="J60" s="87">
        <v>145.5</v>
      </c>
      <c r="K60" s="87">
        <v>204.4</v>
      </c>
      <c r="L60" s="87">
        <v>268.3</v>
      </c>
      <c r="M60" s="87">
        <v>309.60000000000002</v>
      </c>
      <c r="N60" s="87">
        <v>367.4</v>
      </c>
      <c r="O60" s="34">
        <v>2969.1</v>
      </c>
      <c r="P60" s="35"/>
      <c r="Q60" t="s">
        <v>80</v>
      </c>
      <c r="R60" t="s">
        <v>313</v>
      </c>
    </row>
    <row r="61" spans="1:18">
      <c r="A61">
        <v>35149</v>
      </c>
      <c r="B61" t="s">
        <v>81</v>
      </c>
      <c r="C61" s="87">
        <v>244.8</v>
      </c>
      <c r="D61" s="87">
        <v>202.3</v>
      </c>
      <c r="E61" s="87">
        <v>205.4</v>
      </c>
      <c r="F61" s="87">
        <v>164.8</v>
      </c>
      <c r="G61" s="87">
        <v>118.4</v>
      </c>
      <c r="H61" s="87">
        <v>90.3</v>
      </c>
      <c r="I61" s="87">
        <v>98.6</v>
      </c>
      <c r="J61" s="87">
        <v>126.8</v>
      </c>
      <c r="K61" s="87">
        <v>173.2</v>
      </c>
      <c r="L61" s="87">
        <v>212.8</v>
      </c>
      <c r="M61" s="87">
        <v>225.5</v>
      </c>
      <c r="N61" s="87">
        <v>248.2</v>
      </c>
      <c r="O61" s="34">
        <v>2162.9</v>
      </c>
      <c r="P61" s="35"/>
      <c r="Q61" t="s">
        <v>82</v>
      </c>
      <c r="R61" t="s">
        <v>313</v>
      </c>
    </row>
    <row r="62" spans="1:18">
      <c r="A62">
        <v>40223</v>
      </c>
      <c r="B62" t="s">
        <v>83</v>
      </c>
      <c r="C62" s="87">
        <v>228.6</v>
      </c>
      <c r="D62" s="87">
        <v>182.5</v>
      </c>
      <c r="E62" s="87">
        <v>178.6</v>
      </c>
      <c r="F62" s="87">
        <v>133.5</v>
      </c>
      <c r="G62" s="87">
        <v>98.9</v>
      </c>
      <c r="H62" s="87">
        <v>88.7</v>
      </c>
      <c r="I62" s="87">
        <v>98.1</v>
      </c>
      <c r="J62" s="87">
        <v>127</v>
      </c>
      <c r="K62" s="87">
        <v>164</v>
      </c>
      <c r="L62" s="87">
        <v>195.6</v>
      </c>
      <c r="M62" s="87">
        <v>215.7</v>
      </c>
      <c r="N62" s="87">
        <v>231.6</v>
      </c>
      <c r="O62" s="34">
        <v>1941</v>
      </c>
      <c r="P62" s="35"/>
      <c r="Q62" t="s">
        <v>84</v>
      </c>
      <c r="R62" t="s">
        <v>313</v>
      </c>
    </row>
    <row r="63" spans="1:18">
      <c r="A63">
        <v>40842</v>
      </c>
      <c r="B63" t="s">
        <v>83</v>
      </c>
      <c r="C63" s="87">
        <v>224.3</v>
      </c>
      <c r="D63" s="87">
        <v>184.3</v>
      </c>
      <c r="E63" s="87">
        <v>176.9</v>
      </c>
      <c r="F63" s="87">
        <v>134.19999999999999</v>
      </c>
      <c r="G63" s="87">
        <v>107.8</v>
      </c>
      <c r="H63" s="87">
        <v>85.5</v>
      </c>
      <c r="I63" s="87">
        <v>98.4</v>
      </c>
      <c r="J63" s="87">
        <v>128.6</v>
      </c>
      <c r="K63" s="87">
        <v>159.69999999999999</v>
      </c>
      <c r="L63" s="87">
        <v>202.9</v>
      </c>
      <c r="M63" s="87">
        <v>209</v>
      </c>
      <c r="N63" s="87">
        <v>224.8</v>
      </c>
      <c r="O63" s="34">
        <v>1919.8</v>
      </c>
      <c r="P63" s="35"/>
      <c r="Q63" t="s">
        <v>85</v>
      </c>
      <c r="R63" t="s">
        <v>313</v>
      </c>
    </row>
    <row r="64" spans="1:18">
      <c r="A64">
        <v>40214</v>
      </c>
      <c r="B64" t="s">
        <v>86</v>
      </c>
      <c r="C64" s="87">
        <v>180.1</v>
      </c>
      <c r="D64" s="87">
        <v>145.80000000000001</v>
      </c>
      <c r="E64" s="87">
        <v>141.69999999999999</v>
      </c>
      <c r="F64" s="87">
        <v>116.2</v>
      </c>
      <c r="G64" s="87">
        <v>91.6</v>
      </c>
      <c r="H64" s="87">
        <v>74.3</v>
      </c>
      <c r="I64" s="87">
        <v>78.5</v>
      </c>
      <c r="J64" s="87">
        <v>103</v>
      </c>
      <c r="K64" s="87">
        <v>127.5</v>
      </c>
      <c r="L64" s="87">
        <v>152.1</v>
      </c>
      <c r="M64" s="87">
        <v>171.8</v>
      </c>
      <c r="N64" s="87">
        <v>192.6</v>
      </c>
      <c r="O64" s="34">
        <v>1565.4</v>
      </c>
      <c r="P64" s="35"/>
      <c r="Q64" t="s">
        <v>87</v>
      </c>
      <c r="R64" t="s">
        <v>313</v>
      </c>
    </row>
    <row r="65" spans="1:18">
      <c r="A65">
        <v>3003</v>
      </c>
      <c r="B65" t="s">
        <v>89</v>
      </c>
      <c r="C65" s="87">
        <v>253.6</v>
      </c>
      <c r="D65" s="87">
        <v>202.5</v>
      </c>
      <c r="E65" s="87">
        <v>223.3</v>
      </c>
      <c r="F65" s="87">
        <v>222.8</v>
      </c>
      <c r="G65" s="87">
        <v>209.6</v>
      </c>
      <c r="H65" s="87">
        <v>183.9</v>
      </c>
      <c r="I65" s="87">
        <v>197.4</v>
      </c>
      <c r="J65" s="87">
        <v>219.9</v>
      </c>
      <c r="K65" s="87">
        <v>239.8</v>
      </c>
      <c r="L65" s="87">
        <v>271.7</v>
      </c>
      <c r="M65" s="87">
        <v>282.89999999999998</v>
      </c>
      <c r="N65" s="87">
        <v>284.2</v>
      </c>
      <c r="O65" s="34">
        <v>2786.6</v>
      </c>
      <c r="P65" s="35"/>
      <c r="Q65" t="s">
        <v>90</v>
      </c>
      <c r="R65" t="s">
        <v>313</v>
      </c>
    </row>
    <row r="66" spans="1:18">
      <c r="A66">
        <v>15085</v>
      </c>
      <c r="B66" t="s">
        <v>91</v>
      </c>
      <c r="C66" s="87">
        <v>288.89999999999998</v>
      </c>
      <c r="D66" s="87">
        <v>237.4</v>
      </c>
      <c r="E66" s="87">
        <v>239.9</v>
      </c>
      <c r="F66" s="87">
        <v>231.8</v>
      </c>
      <c r="G66" s="87">
        <v>202.5</v>
      </c>
      <c r="H66" s="87">
        <v>168.8</v>
      </c>
      <c r="I66" s="87">
        <v>188.5</v>
      </c>
      <c r="J66" s="87">
        <v>231.7</v>
      </c>
      <c r="K66" s="87">
        <v>273.3</v>
      </c>
      <c r="L66" s="87">
        <v>331.8</v>
      </c>
      <c r="M66" s="87">
        <v>323.39999999999998</v>
      </c>
      <c r="N66" s="87">
        <v>326.3</v>
      </c>
      <c r="O66" s="34">
        <v>3019.6</v>
      </c>
      <c r="P66" s="35"/>
      <c r="Q66" t="s">
        <v>61</v>
      </c>
      <c r="R66" t="s">
        <v>313</v>
      </c>
    </row>
    <row r="67" spans="1:18">
      <c r="A67">
        <v>14629</v>
      </c>
      <c r="B67" t="s">
        <v>92</v>
      </c>
      <c r="C67" s="87" t="s">
        <v>299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34"/>
      <c r="P67" s="35"/>
      <c r="Q67" t="s">
        <v>319</v>
      </c>
      <c r="R67" t="s">
        <v>318</v>
      </c>
    </row>
    <row r="68" spans="1:18">
      <c r="A68">
        <v>200590</v>
      </c>
      <c r="B68" t="s">
        <v>93</v>
      </c>
      <c r="C68" s="87" t="s">
        <v>299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34"/>
      <c r="P68" s="35"/>
      <c r="Q68" t="s">
        <v>319</v>
      </c>
      <c r="R68" t="s">
        <v>318</v>
      </c>
    </row>
    <row r="69" spans="1:18">
      <c r="A69">
        <v>39128</v>
      </c>
      <c r="B69" t="s">
        <v>94</v>
      </c>
      <c r="C69" s="87">
        <v>217.9</v>
      </c>
      <c r="D69" s="87">
        <v>195.3</v>
      </c>
      <c r="E69" s="87">
        <v>183.8</v>
      </c>
      <c r="F69" s="87">
        <v>141</v>
      </c>
      <c r="G69" s="87">
        <v>114.8</v>
      </c>
      <c r="H69" s="87">
        <v>87.7</v>
      </c>
      <c r="I69" s="87">
        <v>97.7</v>
      </c>
      <c r="J69" s="87">
        <v>128.30000000000001</v>
      </c>
      <c r="K69" s="87">
        <v>156.5</v>
      </c>
      <c r="L69" s="87">
        <v>190.1</v>
      </c>
      <c r="M69" s="87">
        <v>203.6</v>
      </c>
      <c r="N69" s="87">
        <v>223.6</v>
      </c>
      <c r="O69" s="34">
        <v>1941.3</v>
      </c>
      <c r="P69" s="35"/>
      <c r="Q69" t="s">
        <v>95</v>
      </c>
      <c r="R69" t="s">
        <v>313</v>
      </c>
    </row>
    <row r="70" spans="1:18">
      <c r="A70">
        <v>39174</v>
      </c>
      <c r="B70" t="s">
        <v>96</v>
      </c>
      <c r="C70" s="87">
        <v>221.9</v>
      </c>
      <c r="D70" s="87">
        <v>184.3</v>
      </c>
      <c r="E70" s="87">
        <v>174.2</v>
      </c>
      <c r="F70" s="87">
        <v>135.4</v>
      </c>
      <c r="G70" s="87">
        <v>104.2</v>
      </c>
      <c r="H70" s="87">
        <v>84.4</v>
      </c>
      <c r="I70" s="87">
        <v>93.3</v>
      </c>
      <c r="J70" s="87">
        <v>116.5</v>
      </c>
      <c r="K70" s="87">
        <v>145.4</v>
      </c>
      <c r="L70" s="87">
        <v>188.2</v>
      </c>
      <c r="M70" s="87">
        <v>203.2</v>
      </c>
      <c r="N70" s="87">
        <v>219.4</v>
      </c>
      <c r="O70" s="34">
        <v>1875.2</v>
      </c>
      <c r="P70" s="35"/>
      <c r="Q70" t="s">
        <v>90</v>
      </c>
      <c r="R70" t="s">
        <v>313</v>
      </c>
    </row>
    <row r="71" spans="1:18">
      <c r="A71">
        <v>21008</v>
      </c>
      <c r="B71" t="s">
        <v>97</v>
      </c>
      <c r="C71" s="87">
        <v>263.7</v>
      </c>
      <c r="D71" s="87">
        <v>215.9</v>
      </c>
      <c r="E71" s="87">
        <v>176.2</v>
      </c>
      <c r="F71" s="87">
        <v>101.1</v>
      </c>
      <c r="G71" s="87">
        <v>57.5</v>
      </c>
      <c r="H71" s="87">
        <v>40.6</v>
      </c>
      <c r="I71" s="87">
        <v>45.3</v>
      </c>
      <c r="J71" s="87">
        <v>58</v>
      </c>
      <c r="K71" s="87">
        <v>80.599999999999994</v>
      </c>
      <c r="L71" s="87">
        <v>123</v>
      </c>
      <c r="M71" s="87">
        <v>178.3</v>
      </c>
      <c r="N71" s="87">
        <v>243</v>
      </c>
      <c r="O71" s="34">
        <v>1590.3</v>
      </c>
      <c r="P71" s="35"/>
      <c r="Q71" t="s">
        <v>98</v>
      </c>
      <c r="R71" t="s">
        <v>313</v>
      </c>
    </row>
    <row r="72" spans="1:18">
      <c r="A72">
        <v>21009</v>
      </c>
      <c r="B72" t="s">
        <v>652</v>
      </c>
      <c r="C72" s="87">
        <v>297.89999999999998</v>
      </c>
      <c r="D72" s="87">
        <v>248.4</v>
      </c>
      <c r="E72" s="87">
        <v>211.1</v>
      </c>
      <c r="F72" s="87">
        <v>132.5</v>
      </c>
      <c r="G72" s="87">
        <v>79.900000000000006</v>
      </c>
      <c r="H72" s="87">
        <v>52.6</v>
      </c>
      <c r="I72" s="87">
        <v>58.8</v>
      </c>
      <c r="J72" s="87">
        <v>80.099999999999994</v>
      </c>
      <c r="K72" s="87">
        <v>111.6</v>
      </c>
      <c r="L72" s="87">
        <v>164</v>
      </c>
      <c r="M72" s="87">
        <v>216.3</v>
      </c>
      <c r="N72" s="87">
        <v>269.8</v>
      </c>
      <c r="O72" s="34">
        <v>1905.5</v>
      </c>
      <c r="P72" s="35"/>
      <c r="Q72" t="s">
        <v>61</v>
      </c>
      <c r="R72" t="s">
        <v>313</v>
      </c>
    </row>
    <row r="73" spans="1:18">
      <c r="A73">
        <v>29004</v>
      </c>
      <c r="B73" t="s">
        <v>100</v>
      </c>
      <c r="C73" s="87">
        <v>191.7</v>
      </c>
      <c r="D73" s="87">
        <v>156.6</v>
      </c>
      <c r="E73" s="87">
        <v>178.3</v>
      </c>
      <c r="F73" s="87">
        <v>180.4</v>
      </c>
      <c r="G73" s="87">
        <v>183.1</v>
      </c>
      <c r="H73" s="87">
        <v>168.1</v>
      </c>
      <c r="I73" s="87">
        <v>185.4</v>
      </c>
      <c r="J73" s="87">
        <v>208.3</v>
      </c>
      <c r="K73" s="87">
        <v>228.5</v>
      </c>
      <c r="L73" s="87">
        <v>252</v>
      </c>
      <c r="M73" s="87">
        <v>242.6</v>
      </c>
      <c r="N73" s="87">
        <v>233.3</v>
      </c>
      <c r="O73" s="34">
        <v>2383.5</v>
      </c>
      <c r="P73" s="35"/>
      <c r="Q73" t="s">
        <v>61</v>
      </c>
      <c r="R73" t="s">
        <v>313</v>
      </c>
    </row>
    <row r="74" spans="1:18">
      <c r="A74">
        <v>91009</v>
      </c>
      <c r="B74" t="s">
        <v>101</v>
      </c>
      <c r="C74" s="87">
        <v>150.69999999999999</v>
      </c>
      <c r="D74" s="87">
        <v>127.4</v>
      </c>
      <c r="E74" s="87">
        <v>103.3</v>
      </c>
      <c r="F74" s="87">
        <v>62</v>
      </c>
      <c r="G74" s="87">
        <v>37.700000000000003</v>
      </c>
      <c r="H74" s="87">
        <v>26.7</v>
      </c>
      <c r="I74" s="87">
        <v>26.4</v>
      </c>
      <c r="J74" s="87">
        <v>39.1</v>
      </c>
      <c r="K74" s="87">
        <v>59.7</v>
      </c>
      <c r="L74" s="87">
        <v>97.6</v>
      </c>
      <c r="M74" s="87">
        <v>124.1</v>
      </c>
      <c r="N74" s="87">
        <v>143.6</v>
      </c>
      <c r="O74" s="34">
        <v>960.7</v>
      </c>
      <c r="P74" s="35"/>
      <c r="Q74" t="s">
        <v>102</v>
      </c>
      <c r="R74" t="s">
        <v>313</v>
      </c>
    </row>
    <row r="75" spans="1:18">
      <c r="A75">
        <v>62003</v>
      </c>
      <c r="B75" t="s">
        <v>244</v>
      </c>
      <c r="C75" s="87">
        <v>237.9</v>
      </c>
      <c r="D75" s="87">
        <v>191.4</v>
      </c>
      <c r="E75" s="87">
        <v>160.4</v>
      </c>
      <c r="F75" s="87">
        <v>104.6</v>
      </c>
      <c r="G75" s="87">
        <v>62.9</v>
      </c>
      <c r="H75" s="87">
        <v>40.6</v>
      </c>
      <c r="I75" s="87">
        <v>42</v>
      </c>
      <c r="J75" s="87">
        <v>60.8</v>
      </c>
      <c r="K75" s="87">
        <v>90.6</v>
      </c>
      <c r="L75" s="87">
        <v>136.30000000000001</v>
      </c>
      <c r="M75" s="87">
        <v>184</v>
      </c>
      <c r="N75" s="87">
        <v>227.9</v>
      </c>
      <c r="O75" s="34">
        <v>1554.1</v>
      </c>
      <c r="P75" s="35"/>
      <c r="Q75" t="s">
        <v>245</v>
      </c>
      <c r="R75" t="s">
        <v>313</v>
      </c>
    </row>
    <row r="76" spans="1:18">
      <c r="A76">
        <v>73007</v>
      </c>
      <c r="B76" t="s">
        <v>103</v>
      </c>
      <c r="C76" s="87">
        <v>183.8</v>
      </c>
      <c r="D76" s="87">
        <v>151.30000000000001</v>
      </c>
      <c r="E76" s="87">
        <v>120.1</v>
      </c>
      <c r="F76" s="87">
        <v>66.8</v>
      </c>
      <c r="G76" s="87">
        <v>39.200000000000003</v>
      </c>
      <c r="H76" s="87">
        <v>27</v>
      </c>
      <c r="I76" s="87">
        <v>26.5</v>
      </c>
      <c r="J76" s="87">
        <v>38.6</v>
      </c>
      <c r="K76" s="87">
        <v>59.9</v>
      </c>
      <c r="L76" s="87">
        <v>96.9</v>
      </c>
      <c r="M76" s="87">
        <v>131.4</v>
      </c>
      <c r="N76" s="87">
        <v>170.1</v>
      </c>
      <c r="O76" s="34">
        <v>1113.4000000000001</v>
      </c>
      <c r="P76" s="35"/>
      <c r="Q76" t="s">
        <v>104</v>
      </c>
      <c r="R76" t="s">
        <v>313</v>
      </c>
    </row>
    <row r="77" spans="1:18">
      <c r="A77">
        <v>95003</v>
      </c>
      <c r="B77" t="s">
        <v>842</v>
      </c>
      <c r="C77" s="87">
        <v>158.80000000000001</v>
      </c>
      <c r="D77" s="87">
        <v>123</v>
      </c>
      <c r="E77" s="87">
        <v>95.1</v>
      </c>
      <c r="F77" s="87">
        <v>51.2</v>
      </c>
      <c r="G77" s="87">
        <v>29.7</v>
      </c>
      <c r="H77" s="87">
        <v>18.100000000000001</v>
      </c>
      <c r="I77" s="87">
        <v>20.2</v>
      </c>
      <c r="J77" s="87">
        <v>35.700000000000003</v>
      </c>
      <c r="K77" s="87">
        <v>57.2</v>
      </c>
      <c r="L77" s="87">
        <v>89.8</v>
      </c>
      <c r="M77" s="87">
        <v>116.8</v>
      </c>
      <c r="N77" s="87">
        <v>145.30000000000001</v>
      </c>
      <c r="O77" s="34">
        <v>941.3</v>
      </c>
      <c r="P77" s="35"/>
      <c r="Q77" t="s">
        <v>843</v>
      </c>
      <c r="R77" t="s">
        <v>313</v>
      </c>
    </row>
    <row r="78" spans="1:18">
      <c r="A78">
        <v>88009</v>
      </c>
      <c r="B78" t="s">
        <v>844</v>
      </c>
      <c r="C78" s="87">
        <v>239.9</v>
      </c>
      <c r="D78" s="87">
        <v>197.3</v>
      </c>
      <c r="E78" s="87">
        <v>153.1</v>
      </c>
      <c r="F78" s="87">
        <v>90.6</v>
      </c>
      <c r="G78" s="87">
        <v>49.4</v>
      </c>
      <c r="H78" s="87">
        <v>31</v>
      </c>
      <c r="I78" s="87">
        <v>33.4</v>
      </c>
      <c r="J78" s="87">
        <v>51.2</v>
      </c>
      <c r="K78" s="87">
        <v>75</v>
      </c>
      <c r="L78" s="87">
        <v>119.3</v>
      </c>
      <c r="M78" s="87">
        <v>165.3</v>
      </c>
      <c r="N78" s="87">
        <v>211.8</v>
      </c>
      <c r="O78" s="34">
        <v>1412.2</v>
      </c>
      <c r="P78" s="35"/>
      <c r="Q78" t="s">
        <v>845</v>
      </c>
      <c r="R78" t="s">
        <v>313</v>
      </c>
    </row>
    <row r="79" spans="1:18">
      <c r="A79">
        <v>31011</v>
      </c>
      <c r="B79" t="s">
        <v>846</v>
      </c>
      <c r="C79" s="87">
        <v>208.7</v>
      </c>
      <c r="D79" s="87">
        <v>168.5</v>
      </c>
      <c r="E79" s="87">
        <v>178.5</v>
      </c>
      <c r="F79" s="87">
        <v>159.6</v>
      </c>
      <c r="G79" s="87">
        <v>150.6</v>
      </c>
      <c r="H79" s="87">
        <v>141.19999999999999</v>
      </c>
      <c r="I79" s="87">
        <v>156.1</v>
      </c>
      <c r="J79" s="87">
        <v>177.1</v>
      </c>
      <c r="K79" s="87">
        <v>203.4</v>
      </c>
      <c r="L79" s="87">
        <v>233.8</v>
      </c>
      <c r="M79" s="87">
        <v>229.4</v>
      </c>
      <c r="N79" s="87">
        <v>228.6</v>
      </c>
      <c r="O79" s="34">
        <v>2233.8000000000002</v>
      </c>
      <c r="P79" s="35"/>
      <c r="Q79" t="s">
        <v>90</v>
      </c>
      <c r="R79" t="s">
        <v>313</v>
      </c>
    </row>
    <row r="80" spans="1:18">
      <c r="A80">
        <v>25050</v>
      </c>
      <c r="B80" t="s">
        <v>847</v>
      </c>
      <c r="C80" s="87">
        <v>368.6</v>
      </c>
      <c r="D80" s="87">
        <v>310.7</v>
      </c>
      <c r="E80" s="87">
        <v>247.1</v>
      </c>
      <c r="F80" s="87">
        <v>148.80000000000001</v>
      </c>
      <c r="G80" s="87">
        <v>88.3</v>
      </c>
      <c r="H80" s="87">
        <v>57.4</v>
      </c>
      <c r="I80" s="87">
        <v>64.7</v>
      </c>
      <c r="J80" s="87">
        <v>92.7</v>
      </c>
      <c r="K80" s="87">
        <v>131.1</v>
      </c>
      <c r="L80" s="87">
        <v>199.2</v>
      </c>
      <c r="M80" s="87">
        <v>265.10000000000002</v>
      </c>
      <c r="N80" s="87">
        <v>331.6</v>
      </c>
      <c r="O80" s="34">
        <v>2307.4</v>
      </c>
      <c r="P80" s="35"/>
      <c r="Q80" t="s">
        <v>848</v>
      </c>
      <c r="R80" t="s">
        <v>313</v>
      </c>
    </row>
    <row r="81" spans="1:18">
      <c r="A81">
        <v>3040</v>
      </c>
      <c r="B81" t="s">
        <v>849</v>
      </c>
      <c r="C81" s="87" t="s">
        <v>299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34"/>
      <c r="P81" s="35"/>
      <c r="Q81" t="s">
        <v>319</v>
      </c>
      <c r="R81" t="s">
        <v>318</v>
      </c>
    </row>
    <row r="82" spans="1:18">
      <c r="A82">
        <v>37010</v>
      </c>
      <c r="B82" t="s">
        <v>850</v>
      </c>
      <c r="C82" s="87">
        <v>313</v>
      </c>
      <c r="D82" s="87">
        <v>243.8</v>
      </c>
      <c r="E82" s="87">
        <v>255.7</v>
      </c>
      <c r="F82" s="87">
        <v>234.7</v>
      </c>
      <c r="G82" s="87">
        <v>196.6</v>
      </c>
      <c r="H82" s="87">
        <v>158.80000000000001</v>
      </c>
      <c r="I82" s="87">
        <v>176.5</v>
      </c>
      <c r="J82" s="87">
        <v>225.1</v>
      </c>
      <c r="K82" s="87">
        <v>273.5</v>
      </c>
      <c r="L82" s="87">
        <v>336.8</v>
      </c>
      <c r="M82" s="87">
        <v>335.2</v>
      </c>
      <c r="N82" s="87">
        <v>339.3</v>
      </c>
      <c r="O82" s="34">
        <v>3092.5</v>
      </c>
      <c r="P82" s="35"/>
      <c r="Q82" t="s">
        <v>851</v>
      </c>
      <c r="R82" t="s">
        <v>313</v>
      </c>
    </row>
    <row r="83" spans="1:18">
      <c r="A83">
        <v>93036</v>
      </c>
      <c r="B83" t="s">
        <v>852</v>
      </c>
      <c r="C83" s="87" t="s">
        <v>299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34"/>
      <c r="P83" s="35"/>
      <c r="Q83" t="s">
        <v>319</v>
      </c>
      <c r="R83" t="s">
        <v>318</v>
      </c>
    </row>
    <row r="84" spans="1:18">
      <c r="A84">
        <v>70351</v>
      </c>
      <c r="B84" t="s">
        <v>853</v>
      </c>
      <c r="C84" s="87" t="s">
        <v>299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34"/>
      <c r="P84" s="35"/>
      <c r="Q84" t="s">
        <v>319</v>
      </c>
      <c r="R84" t="s">
        <v>318</v>
      </c>
    </row>
    <row r="85" spans="1:18">
      <c r="A85">
        <v>70014</v>
      </c>
      <c r="B85" t="s">
        <v>854</v>
      </c>
      <c r="C85" s="87">
        <v>256.5</v>
      </c>
      <c r="D85" s="87">
        <v>202</v>
      </c>
      <c r="E85" s="87">
        <v>173.2</v>
      </c>
      <c r="F85" s="87">
        <v>109.4</v>
      </c>
      <c r="G85" s="87">
        <v>70</v>
      </c>
      <c r="H85" s="87">
        <v>47.2</v>
      </c>
      <c r="I85" s="87">
        <v>52.2</v>
      </c>
      <c r="J85" s="87">
        <v>80.599999999999994</v>
      </c>
      <c r="K85" s="87">
        <v>114.5</v>
      </c>
      <c r="L85" s="87">
        <v>161.19999999999999</v>
      </c>
      <c r="M85" s="87">
        <v>196.3</v>
      </c>
      <c r="N85" s="87">
        <v>251.8</v>
      </c>
      <c r="O85" s="34">
        <v>1714.2</v>
      </c>
      <c r="P85" s="35"/>
      <c r="Q85" t="s">
        <v>855</v>
      </c>
      <c r="R85" t="s">
        <v>313</v>
      </c>
    </row>
    <row r="86" spans="1:18">
      <c r="A86">
        <v>70282</v>
      </c>
      <c r="B86" t="s">
        <v>856</v>
      </c>
      <c r="C86" s="87">
        <v>216.5</v>
      </c>
      <c r="D86" s="87">
        <v>169.6</v>
      </c>
      <c r="E86" s="87">
        <v>139</v>
      </c>
      <c r="F86" s="87">
        <v>81.099999999999994</v>
      </c>
      <c r="G86" s="87">
        <v>49.4</v>
      </c>
      <c r="H86" s="87">
        <v>33.4</v>
      </c>
      <c r="I86" s="87">
        <v>36.9</v>
      </c>
      <c r="J86" s="87">
        <v>55.6</v>
      </c>
      <c r="K86" s="87">
        <v>84.6</v>
      </c>
      <c r="L86" s="87">
        <v>125.1</v>
      </c>
      <c r="M86" s="87">
        <v>165.2</v>
      </c>
      <c r="N86" s="87">
        <v>213.4</v>
      </c>
      <c r="O86" s="34">
        <v>1372.3</v>
      </c>
      <c r="P86" s="35"/>
      <c r="Q86" t="s">
        <v>389</v>
      </c>
      <c r="R86" t="s">
        <v>313</v>
      </c>
    </row>
    <row r="87" spans="1:18">
      <c r="A87">
        <v>70015</v>
      </c>
      <c r="B87" t="s">
        <v>390</v>
      </c>
      <c r="C87" s="87">
        <v>196</v>
      </c>
      <c r="D87" s="87">
        <v>158.30000000000001</v>
      </c>
      <c r="E87" s="87">
        <v>131.9</v>
      </c>
      <c r="F87" s="87">
        <v>85.6</v>
      </c>
      <c r="G87" s="87">
        <v>49.5</v>
      </c>
      <c r="H87" s="87">
        <v>31.6</v>
      </c>
      <c r="I87" s="87">
        <v>34.1</v>
      </c>
      <c r="J87" s="87">
        <v>50.6</v>
      </c>
      <c r="K87" s="87">
        <v>78</v>
      </c>
      <c r="L87" s="87">
        <v>119</v>
      </c>
      <c r="M87" s="87">
        <v>159</v>
      </c>
      <c r="N87" s="87">
        <v>201.5</v>
      </c>
      <c r="O87" s="34">
        <v>1295</v>
      </c>
      <c r="P87" s="35"/>
      <c r="Q87" t="s">
        <v>392</v>
      </c>
      <c r="R87" t="s">
        <v>313</v>
      </c>
    </row>
    <row r="88" spans="1:18">
      <c r="A88">
        <v>40852</v>
      </c>
      <c r="B88" t="s">
        <v>393</v>
      </c>
      <c r="C88" s="87">
        <v>171.3</v>
      </c>
      <c r="D88" s="87">
        <v>127.8</v>
      </c>
      <c r="E88" s="87">
        <v>134.80000000000001</v>
      </c>
      <c r="F88" s="87">
        <v>102</v>
      </c>
      <c r="G88" s="87">
        <v>70.5</v>
      </c>
      <c r="H88" s="87">
        <v>53.8</v>
      </c>
      <c r="I88" s="87">
        <v>66.099999999999994</v>
      </c>
      <c r="J88" s="87">
        <v>82</v>
      </c>
      <c r="K88" s="87">
        <v>116.7</v>
      </c>
      <c r="L88" s="87">
        <v>134.69999999999999</v>
      </c>
      <c r="M88" s="87">
        <v>149.80000000000001</v>
      </c>
      <c r="N88" s="87">
        <v>174.5</v>
      </c>
      <c r="O88" s="34">
        <v>1366.8</v>
      </c>
      <c r="P88" s="35"/>
      <c r="Q88" t="s">
        <v>394</v>
      </c>
      <c r="R88" t="s">
        <v>313</v>
      </c>
    </row>
    <row r="89" spans="1:18">
      <c r="A89">
        <v>6011</v>
      </c>
      <c r="B89" t="s">
        <v>395</v>
      </c>
      <c r="C89" s="87">
        <v>311.8</v>
      </c>
      <c r="D89" s="87">
        <v>275.3</v>
      </c>
      <c r="E89" s="87">
        <v>275.10000000000002</v>
      </c>
      <c r="F89" s="87">
        <v>199.7</v>
      </c>
      <c r="G89" s="87">
        <v>154.9</v>
      </c>
      <c r="H89" s="87">
        <v>114.8</v>
      </c>
      <c r="I89" s="87">
        <v>117.4</v>
      </c>
      <c r="J89" s="87">
        <v>151.19999999999999</v>
      </c>
      <c r="K89" s="87">
        <v>199.2</v>
      </c>
      <c r="L89" s="87">
        <v>254.4</v>
      </c>
      <c r="M89" s="87">
        <v>278.10000000000002</v>
      </c>
      <c r="N89" s="87">
        <v>306.8</v>
      </c>
      <c r="O89" s="34">
        <v>2629.1</v>
      </c>
      <c r="P89" s="35"/>
      <c r="Q89" t="s">
        <v>90</v>
      </c>
      <c r="R89" t="s">
        <v>313</v>
      </c>
    </row>
    <row r="90" spans="1:18">
      <c r="A90">
        <v>6062</v>
      </c>
      <c r="B90" t="s">
        <v>396</v>
      </c>
      <c r="C90" s="87" t="s">
        <v>299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34"/>
      <c r="P90" s="35"/>
      <c r="Q90" t="s">
        <v>319</v>
      </c>
      <c r="R90" t="s">
        <v>318</v>
      </c>
    </row>
    <row r="91" spans="1:18">
      <c r="A91">
        <v>86245</v>
      </c>
      <c r="B91" t="s">
        <v>397</v>
      </c>
      <c r="C91" s="87" t="s">
        <v>299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34"/>
      <c r="P91" s="35"/>
      <c r="Q91" t="s">
        <v>319</v>
      </c>
      <c r="R91" t="s">
        <v>318</v>
      </c>
    </row>
    <row r="92" spans="1:18">
      <c r="A92">
        <v>18012</v>
      </c>
      <c r="B92" t="s">
        <v>398</v>
      </c>
      <c r="C92" s="87">
        <v>306.8</v>
      </c>
      <c r="D92" s="87">
        <v>256.3</v>
      </c>
      <c r="E92" s="87">
        <v>230.4</v>
      </c>
      <c r="F92" s="87">
        <v>166.6</v>
      </c>
      <c r="G92" s="87">
        <v>114.8</v>
      </c>
      <c r="H92" s="87">
        <v>81.099999999999994</v>
      </c>
      <c r="I92" s="87">
        <v>87.8</v>
      </c>
      <c r="J92" s="87">
        <v>117.4</v>
      </c>
      <c r="K92" s="87">
        <v>162.80000000000001</v>
      </c>
      <c r="L92" s="87">
        <v>229.1</v>
      </c>
      <c r="M92" s="87">
        <v>262</v>
      </c>
      <c r="N92" s="87">
        <v>292.5</v>
      </c>
      <c r="O92" s="34">
        <v>2306.4</v>
      </c>
      <c r="P92" s="35"/>
      <c r="Q92" t="s">
        <v>61</v>
      </c>
      <c r="R92" t="s">
        <v>313</v>
      </c>
    </row>
    <row r="93" spans="1:18">
      <c r="A93">
        <v>14703</v>
      </c>
      <c r="B93" t="s">
        <v>399</v>
      </c>
      <c r="C93" s="87" t="s">
        <v>299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34"/>
      <c r="P93" s="35"/>
      <c r="Q93" t="s">
        <v>319</v>
      </c>
      <c r="R93" t="s">
        <v>318</v>
      </c>
    </row>
    <row r="94" spans="1:18">
      <c r="A94">
        <v>61242</v>
      </c>
      <c r="B94" t="s">
        <v>401</v>
      </c>
      <c r="C94" s="87">
        <v>174.6</v>
      </c>
      <c r="D94" s="87">
        <v>139.5</v>
      </c>
      <c r="E94" s="87">
        <v>119.6</v>
      </c>
      <c r="F94" s="87">
        <v>84.1</v>
      </c>
      <c r="G94" s="87">
        <v>57.2</v>
      </c>
      <c r="H94" s="87">
        <v>44.2</v>
      </c>
      <c r="I94" s="87">
        <v>52.4</v>
      </c>
      <c r="J94" s="87">
        <v>76.599999999999994</v>
      </c>
      <c r="K94" s="87">
        <v>104.2</v>
      </c>
      <c r="L94" s="87">
        <v>133.1</v>
      </c>
      <c r="M94" s="87">
        <v>150.5</v>
      </c>
      <c r="N94" s="87">
        <v>178.4</v>
      </c>
      <c r="O94" s="34">
        <v>1321</v>
      </c>
      <c r="P94" s="35"/>
      <c r="Q94" t="s">
        <v>402</v>
      </c>
      <c r="R94" t="s">
        <v>313</v>
      </c>
    </row>
    <row r="95" spans="1:18">
      <c r="A95">
        <v>61260</v>
      </c>
      <c r="B95" t="s">
        <v>400</v>
      </c>
      <c r="C95" s="87" t="s">
        <v>299</v>
      </c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34"/>
      <c r="P95" s="35"/>
      <c r="Q95" t="s">
        <v>319</v>
      </c>
      <c r="R95" t="s">
        <v>361</v>
      </c>
    </row>
    <row r="96" spans="1:18">
      <c r="A96">
        <v>44021</v>
      </c>
      <c r="B96" t="s">
        <v>403</v>
      </c>
      <c r="C96" s="87">
        <v>319.60000000000002</v>
      </c>
      <c r="D96" s="87">
        <v>258.7</v>
      </c>
      <c r="E96" s="87">
        <v>247.9</v>
      </c>
      <c r="F96" s="87">
        <v>180.4</v>
      </c>
      <c r="G96" s="87">
        <v>122.5</v>
      </c>
      <c r="H96" s="87">
        <v>87</v>
      </c>
      <c r="I96" s="87">
        <v>95.6</v>
      </c>
      <c r="J96" s="87">
        <v>135.19999999999999</v>
      </c>
      <c r="K96" s="87">
        <v>189.4</v>
      </c>
      <c r="L96" s="87">
        <v>255.2</v>
      </c>
      <c r="M96" s="87">
        <v>293</v>
      </c>
      <c r="N96" s="87">
        <v>322.3</v>
      </c>
      <c r="O96" s="34">
        <v>2492.8000000000002</v>
      </c>
      <c r="P96" s="35"/>
      <c r="Q96" t="s">
        <v>63</v>
      </c>
      <c r="R96" t="s">
        <v>313</v>
      </c>
    </row>
    <row r="97" spans="1:18">
      <c r="A97">
        <v>61151</v>
      </c>
      <c r="B97" t="s">
        <v>540</v>
      </c>
      <c r="C97" s="87">
        <v>143.9</v>
      </c>
      <c r="D97" s="87">
        <v>113.2</v>
      </c>
      <c r="E97" s="87">
        <v>95.9</v>
      </c>
      <c r="F97" s="87">
        <v>68.400000000000006</v>
      </c>
      <c r="G97" s="87">
        <v>48.2</v>
      </c>
      <c r="H97" s="87">
        <v>34.6</v>
      </c>
      <c r="I97" s="87">
        <v>41</v>
      </c>
      <c r="J97" s="87">
        <v>60.6</v>
      </c>
      <c r="K97" s="87">
        <v>89.4</v>
      </c>
      <c r="L97" s="87">
        <v>115.3</v>
      </c>
      <c r="M97" s="87">
        <v>123.5</v>
      </c>
      <c r="N97" s="87">
        <v>148.5</v>
      </c>
      <c r="O97" s="34">
        <v>1093.7</v>
      </c>
      <c r="P97" s="35"/>
      <c r="Q97" t="s">
        <v>40</v>
      </c>
      <c r="R97" t="s">
        <v>313</v>
      </c>
    </row>
    <row r="98" spans="1:18">
      <c r="A98">
        <v>24035</v>
      </c>
      <c r="B98" t="s">
        <v>541</v>
      </c>
      <c r="C98" s="87" t="s">
        <v>299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34"/>
      <c r="P98" s="35"/>
      <c r="Q98" t="s">
        <v>319</v>
      </c>
      <c r="R98" t="s">
        <v>318</v>
      </c>
    </row>
    <row r="99" spans="1:18">
      <c r="A99">
        <v>200790</v>
      </c>
      <c r="B99" t="s">
        <v>542</v>
      </c>
      <c r="C99" s="87">
        <v>122.7</v>
      </c>
      <c r="D99" s="87">
        <v>109.3</v>
      </c>
      <c r="E99" s="87">
        <v>121.3</v>
      </c>
      <c r="F99" s="87">
        <v>119.4</v>
      </c>
      <c r="G99" s="87">
        <v>109.4</v>
      </c>
      <c r="H99" s="87">
        <v>98.5</v>
      </c>
      <c r="I99" s="87">
        <v>113.9</v>
      </c>
      <c r="J99" s="87">
        <v>115.7</v>
      </c>
      <c r="K99" s="87">
        <v>132.6</v>
      </c>
      <c r="L99" s="87">
        <v>137.4</v>
      </c>
      <c r="M99" s="87">
        <v>128.5</v>
      </c>
      <c r="N99" s="87">
        <v>133.1</v>
      </c>
      <c r="O99" s="34">
        <v>1412.8</v>
      </c>
      <c r="P99" s="35"/>
      <c r="Q99" t="s">
        <v>543</v>
      </c>
      <c r="R99" t="s">
        <v>313</v>
      </c>
    </row>
    <row r="100" spans="1:18">
      <c r="A100">
        <v>35019</v>
      </c>
      <c r="B100" t="s">
        <v>544</v>
      </c>
      <c r="C100" s="87">
        <v>233.7</v>
      </c>
      <c r="D100" s="87">
        <v>192.9</v>
      </c>
      <c r="E100" s="87">
        <v>197.5</v>
      </c>
      <c r="F100" s="87">
        <v>152.19999999999999</v>
      </c>
      <c r="G100" s="87">
        <v>113.5</v>
      </c>
      <c r="H100" s="87">
        <v>89.9</v>
      </c>
      <c r="I100" s="87">
        <v>98.7</v>
      </c>
      <c r="J100" s="87">
        <v>129.6</v>
      </c>
      <c r="K100" s="87">
        <v>172.8</v>
      </c>
      <c r="L100" s="87">
        <v>216</v>
      </c>
      <c r="M100" s="87">
        <v>223.8</v>
      </c>
      <c r="N100" s="87">
        <v>252.7</v>
      </c>
      <c r="O100" s="34">
        <v>2085</v>
      </c>
      <c r="P100" s="35"/>
      <c r="Q100" t="s">
        <v>545</v>
      </c>
      <c r="R100" t="s">
        <v>313</v>
      </c>
    </row>
    <row r="101" spans="1:18">
      <c r="A101">
        <v>29009</v>
      </c>
      <c r="B101" t="s">
        <v>546</v>
      </c>
      <c r="C101" s="87">
        <v>392.3</v>
      </c>
      <c r="D101" s="87">
        <v>290.89999999999998</v>
      </c>
      <c r="E101" s="87">
        <v>286.89999999999998</v>
      </c>
      <c r="F101" s="87">
        <v>285.89999999999998</v>
      </c>
      <c r="G101" s="87">
        <v>237.5</v>
      </c>
      <c r="H101" s="87">
        <v>190.8</v>
      </c>
      <c r="I101" s="87">
        <v>212.7</v>
      </c>
      <c r="J101" s="87">
        <v>262.8</v>
      </c>
      <c r="K101" s="87">
        <v>321.2</v>
      </c>
      <c r="L101" s="87">
        <v>412.1</v>
      </c>
      <c r="M101" s="87">
        <v>430.5</v>
      </c>
      <c r="N101" s="87">
        <v>436</v>
      </c>
      <c r="O101" s="34">
        <v>3783.3</v>
      </c>
      <c r="P101" s="35"/>
      <c r="Q101" t="s">
        <v>80</v>
      </c>
      <c r="R101" t="s">
        <v>313</v>
      </c>
    </row>
    <row r="102" spans="1:18">
      <c r="A102">
        <v>29141</v>
      </c>
      <c r="B102" t="s">
        <v>547</v>
      </c>
      <c r="C102" s="87" t="s">
        <v>299</v>
      </c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34"/>
      <c r="P102" s="35"/>
      <c r="Q102" t="s">
        <v>319</v>
      </c>
      <c r="R102" t="s">
        <v>318</v>
      </c>
    </row>
    <row r="103" spans="1:18">
      <c r="A103">
        <v>48027</v>
      </c>
      <c r="B103" t="s">
        <v>548</v>
      </c>
      <c r="C103" s="87">
        <v>362.3</v>
      </c>
      <c r="D103" s="87">
        <v>287.10000000000002</v>
      </c>
      <c r="E103" s="87">
        <v>250.9</v>
      </c>
      <c r="F103" s="87">
        <v>161.5</v>
      </c>
      <c r="G103" s="87">
        <v>100</v>
      </c>
      <c r="H103" s="87">
        <v>64.599999999999994</v>
      </c>
      <c r="I103" s="87">
        <v>73.8</v>
      </c>
      <c r="J103" s="87">
        <v>109.3</v>
      </c>
      <c r="K103" s="87">
        <v>162.6</v>
      </c>
      <c r="L103" s="87">
        <v>233</v>
      </c>
      <c r="M103" s="87">
        <v>286.3</v>
      </c>
      <c r="N103" s="87">
        <v>350.6</v>
      </c>
      <c r="O103" s="34">
        <v>2446.8000000000002</v>
      </c>
      <c r="P103" s="35"/>
      <c r="Q103" t="s">
        <v>61</v>
      </c>
      <c r="R103" t="s">
        <v>313</v>
      </c>
    </row>
    <row r="104" spans="1:18">
      <c r="A104">
        <v>200284</v>
      </c>
      <c r="B104" t="s">
        <v>549</v>
      </c>
      <c r="C104" s="87">
        <v>216.6</v>
      </c>
      <c r="D104" s="87">
        <v>186.6</v>
      </c>
      <c r="E104" s="87">
        <v>193.8</v>
      </c>
      <c r="F104" s="87">
        <v>178.8</v>
      </c>
      <c r="G104" s="87">
        <v>173.9</v>
      </c>
      <c r="H104" s="87">
        <v>160.6</v>
      </c>
      <c r="I104" s="87">
        <v>178.3</v>
      </c>
      <c r="J104" s="87">
        <v>197.2</v>
      </c>
      <c r="K104" s="87">
        <v>208.9</v>
      </c>
      <c r="L104" s="87">
        <v>222.3</v>
      </c>
      <c r="M104" s="87">
        <v>221.2</v>
      </c>
      <c r="N104" s="87">
        <v>228.9</v>
      </c>
      <c r="O104" s="34">
        <v>2372.8000000000002</v>
      </c>
      <c r="P104" s="35"/>
      <c r="Q104" t="s">
        <v>316</v>
      </c>
      <c r="R104" t="s">
        <v>313</v>
      </c>
    </row>
    <row r="105" spans="1:18">
      <c r="A105">
        <v>27006</v>
      </c>
      <c r="B105" t="s">
        <v>550</v>
      </c>
      <c r="C105" s="87">
        <v>175.6</v>
      </c>
      <c r="D105" s="87">
        <v>140.9</v>
      </c>
      <c r="E105" s="87">
        <v>153.1</v>
      </c>
      <c r="F105" s="87">
        <v>155</v>
      </c>
      <c r="G105" s="87">
        <v>150.5</v>
      </c>
      <c r="H105" s="87">
        <v>140.6</v>
      </c>
      <c r="I105" s="87">
        <v>158.1</v>
      </c>
      <c r="J105" s="87">
        <v>192.2</v>
      </c>
      <c r="K105" s="87">
        <v>235.4</v>
      </c>
      <c r="L105" s="87">
        <v>273.60000000000002</v>
      </c>
      <c r="M105" s="87">
        <v>262.8</v>
      </c>
      <c r="N105" s="87">
        <v>231.7</v>
      </c>
      <c r="O105" s="34">
        <v>2278.1999999999998</v>
      </c>
      <c r="P105" s="35"/>
      <c r="Q105" t="s">
        <v>40</v>
      </c>
      <c r="R105" t="s">
        <v>313</v>
      </c>
    </row>
    <row r="106" spans="1:18">
      <c r="A106">
        <v>59040</v>
      </c>
      <c r="B106" t="s">
        <v>551</v>
      </c>
      <c r="C106" s="87">
        <v>195.3</v>
      </c>
      <c r="D106" s="87">
        <v>161.69999999999999</v>
      </c>
      <c r="E106" s="87">
        <v>154</v>
      </c>
      <c r="F106" s="87">
        <v>118.6</v>
      </c>
      <c r="G106" s="87">
        <v>88.8</v>
      </c>
      <c r="H106" s="87">
        <v>72.2</v>
      </c>
      <c r="I106" s="87">
        <v>79.900000000000006</v>
      </c>
      <c r="J106" s="87">
        <v>107.6</v>
      </c>
      <c r="K106" s="87">
        <v>138.1</v>
      </c>
      <c r="L106" s="87">
        <v>167.2</v>
      </c>
      <c r="M106" s="87">
        <v>179.2</v>
      </c>
      <c r="N106" s="87">
        <v>195.5</v>
      </c>
      <c r="O106" s="34">
        <v>1658.1</v>
      </c>
      <c r="P106" s="35"/>
      <c r="Q106" t="s">
        <v>90</v>
      </c>
      <c r="R106" t="s">
        <v>313</v>
      </c>
    </row>
    <row r="107" spans="1:18">
      <c r="A107">
        <v>74249</v>
      </c>
      <c r="B107" t="s">
        <v>552</v>
      </c>
      <c r="C107" s="87">
        <v>292.39999999999998</v>
      </c>
      <c r="D107" s="87">
        <v>224.4</v>
      </c>
      <c r="E107" s="87">
        <v>181.2</v>
      </c>
      <c r="F107" s="87">
        <v>109.9</v>
      </c>
      <c r="G107" s="87">
        <v>64.7</v>
      </c>
      <c r="H107" s="87">
        <v>40.700000000000003</v>
      </c>
      <c r="I107" s="87">
        <v>39.9</v>
      </c>
      <c r="J107" s="87">
        <v>67.7</v>
      </c>
      <c r="K107" s="87">
        <v>106.8</v>
      </c>
      <c r="L107" s="87">
        <v>167.3</v>
      </c>
      <c r="M107" s="87">
        <v>211.5</v>
      </c>
      <c r="N107" s="87">
        <v>261.5</v>
      </c>
      <c r="O107" s="34">
        <v>1786.5</v>
      </c>
      <c r="P107" s="35"/>
      <c r="Q107" t="s">
        <v>553</v>
      </c>
      <c r="R107" t="s">
        <v>313</v>
      </c>
    </row>
    <row r="108" spans="1:18">
      <c r="A108">
        <v>33013</v>
      </c>
      <c r="B108" t="s">
        <v>554</v>
      </c>
      <c r="C108" s="87">
        <v>194.9</v>
      </c>
      <c r="D108" s="87">
        <v>164.3</v>
      </c>
      <c r="E108" s="87">
        <v>161.5</v>
      </c>
      <c r="F108" s="87">
        <v>130.4</v>
      </c>
      <c r="G108" s="87">
        <v>106.4</v>
      </c>
      <c r="H108" s="87">
        <v>86.4</v>
      </c>
      <c r="I108" s="87">
        <v>98.3</v>
      </c>
      <c r="J108" s="87">
        <v>127</v>
      </c>
      <c r="K108" s="87">
        <v>163.1</v>
      </c>
      <c r="L108" s="87">
        <v>200.4</v>
      </c>
      <c r="M108" s="87">
        <v>206.1</v>
      </c>
      <c r="N108" s="87">
        <v>212.9</v>
      </c>
      <c r="O108" s="34">
        <v>1833.6</v>
      </c>
      <c r="P108" s="35"/>
      <c r="Q108" t="s">
        <v>555</v>
      </c>
      <c r="R108" t="s">
        <v>313</v>
      </c>
    </row>
    <row r="109" spans="1:18">
      <c r="A109">
        <v>50052</v>
      </c>
      <c r="B109" t="s">
        <v>556</v>
      </c>
      <c r="C109" s="87">
        <v>312.7</v>
      </c>
      <c r="D109" s="87">
        <v>248.3</v>
      </c>
      <c r="E109" s="87">
        <v>207.7</v>
      </c>
      <c r="F109" s="87">
        <v>127.1</v>
      </c>
      <c r="G109" s="87">
        <v>75.400000000000006</v>
      </c>
      <c r="H109" s="87">
        <v>47</v>
      </c>
      <c r="I109" s="87">
        <v>51.1</v>
      </c>
      <c r="J109" s="87">
        <v>78</v>
      </c>
      <c r="K109" s="87">
        <v>117.1</v>
      </c>
      <c r="L109" s="87">
        <v>180.8</v>
      </c>
      <c r="M109" s="87">
        <v>233.6</v>
      </c>
      <c r="N109" s="87">
        <v>298.60000000000002</v>
      </c>
      <c r="O109" s="34">
        <v>1981.7</v>
      </c>
      <c r="P109" s="35"/>
      <c r="Q109" t="s">
        <v>40</v>
      </c>
      <c r="R109" t="s">
        <v>313</v>
      </c>
    </row>
    <row r="110" spans="1:18">
      <c r="A110">
        <v>50102</v>
      </c>
      <c r="B110" t="s">
        <v>557</v>
      </c>
      <c r="C110" s="87">
        <v>234.2</v>
      </c>
      <c r="D110" s="87">
        <v>194.3</v>
      </c>
      <c r="E110" s="87">
        <v>165</v>
      </c>
      <c r="F110" s="87">
        <v>100.9</v>
      </c>
      <c r="G110" s="87">
        <v>60.6</v>
      </c>
      <c r="H110" s="87">
        <v>38.4</v>
      </c>
      <c r="I110" s="87">
        <v>44.3</v>
      </c>
      <c r="J110" s="87">
        <v>67.8</v>
      </c>
      <c r="K110" s="87">
        <v>97.4</v>
      </c>
      <c r="L110" s="87">
        <v>147.4</v>
      </c>
      <c r="M110" s="87">
        <v>186</v>
      </c>
      <c r="N110" s="87">
        <v>238.6</v>
      </c>
      <c r="O110" s="34">
        <v>1582.7</v>
      </c>
      <c r="P110" s="35"/>
      <c r="Q110" t="s">
        <v>558</v>
      </c>
      <c r="R110" t="s">
        <v>313</v>
      </c>
    </row>
    <row r="111" spans="1:18">
      <c r="A111">
        <v>41512</v>
      </c>
      <c r="B111" t="s">
        <v>559</v>
      </c>
      <c r="C111" s="87">
        <v>195.2</v>
      </c>
      <c r="D111" s="87">
        <v>153.9</v>
      </c>
      <c r="E111" s="87">
        <v>149.6</v>
      </c>
      <c r="F111" s="87">
        <v>110</v>
      </c>
      <c r="G111" s="87">
        <v>77.3</v>
      </c>
      <c r="H111" s="87">
        <v>55.1</v>
      </c>
      <c r="I111" s="87">
        <v>64.2</v>
      </c>
      <c r="J111" s="87">
        <v>94.8</v>
      </c>
      <c r="K111" s="87">
        <v>129.9</v>
      </c>
      <c r="L111" s="87">
        <v>168.7</v>
      </c>
      <c r="M111" s="87">
        <v>174.4</v>
      </c>
      <c r="N111" s="87">
        <v>195.1</v>
      </c>
      <c r="O111" s="34">
        <v>1553.2</v>
      </c>
      <c r="P111" s="35"/>
      <c r="Q111" t="s">
        <v>684</v>
      </c>
      <c r="R111" t="s">
        <v>313</v>
      </c>
    </row>
    <row r="112" spans="1:18">
      <c r="A112">
        <v>31017</v>
      </c>
      <c r="B112" t="s">
        <v>560</v>
      </c>
      <c r="C112" s="87">
        <v>162.6</v>
      </c>
      <c r="D112" s="87">
        <v>140.9</v>
      </c>
      <c r="E112" s="87">
        <v>144.30000000000001</v>
      </c>
      <c r="F112" s="87">
        <v>135.6</v>
      </c>
      <c r="G112" s="87">
        <v>114.6</v>
      </c>
      <c r="H112" s="87">
        <v>104.5</v>
      </c>
      <c r="I112" s="87">
        <v>110.3</v>
      </c>
      <c r="J112" s="87">
        <v>127.9</v>
      </c>
      <c r="K112" s="87">
        <v>152.1</v>
      </c>
      <c r="L112" s="87">
        <v>185.8</v>
      </c>
      <c r="M112" s="87">
        <v>185.1</v>
      </c>
      <c r="N112" s="87">
        <v>188</v>
      </c>
      <c r="O112" s="34">
        <v>1743.1</v>
      </c>
      <c r="P112" s="35"/>
      <c r="Q112" t="s">
        <v>11</v>
      </c>
      <c r="R112" t="s">
        <v>313</v>
      </c>
    </row>
    <row r="113" spans="1:18">
      <c r="A113">
        <v>31016</v>
      </c>
      <c r="B113" t="s">
        <v>561</v>
      </c>
      <c r="C113" s="87">
        <v>165.9</v>
      </c>
      <c r="D113" s="87">
        <v>140.19999999999999</v>
      </c>
      <c r="E113" s="87">
        <v>164</v>
      </c>
      <c r="F113" s="87">
        <v>153.30000000000001</v>
      </c>
      <c r="G113" s="87">
        <v>133.1</v>
      </c>
      <c r="H113" s="87">
        <v>124.8</v>
      </c>
      <c r="I113" s="87">
        <v>129.19999999999999</v>
      </c>
      <c r="J113" s="87">
        <v>147</v>
      </c>
      <c r="K113" s="87">
        <v>164.7</v>
      </c>
      <c r="L113" s="87">
        <v>189.7</v>
      </c>
      <c r="M113" s="87">
        <v>194.1</v>
      </c>
      <c r="N113" s="87">
        <v>188.3</v>
      </c>
      <c r="O113" s="34">
        <v>1894.3</v>
      </c>
      <c r="P113" s="35"/>
      <c r="Q113" t="s">
        <v>562</v>
      </c>
      <c r="R113" t="s">
        <v>313</v>
      </c>
    </row>
    <row r="114" spans="1:18">
      <c r="A114">
        <v>40288</v>
      </c>
      <c r="B114" t="s">
        <v>563</v>
      </c>
      <c r="C114" s="87" t="s">
        <v>299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34"/>
      <c r="P114" s="35"/>
      <c r="Q114" t="s">
        <v>319</v>
      </c>
      <c r="R114" t="s">
        <v>318</v>
      </c>
    </row>
    <row r="115" spans="1:18">
      <c r="A115">
        <v>40420</v>
      </c>
      <c r="B115" t="s">
        <v>564</v>
      </c>
      <c r="C115" s="87">
        <v>198</v>
      </c>
      <c r="D115" s="87">
        <v>165.4</v>
      </c>
      <c r="E115" s="87">
        <v>160.19999999999999</v>
      </c>
      <c r="F115" s="87">
        <v>132.4</v>
      </c>
      <c r="G115" s="87">
        <v>100.6</v>
      </c>
      <c r="H115" s="87">
        <v>86</v>
      </c>
      <c r="I115" s="87">
        <v>93</v>
      </c>
      <c r="J115" s="87">
        <v>114.8</v>
      </c>
      <c r="K115" s="87">
        <v>153.4</v>
      </c>
      <c r="L115" s="87">
        <v>172.8</v>
      </c>
      <c r="M115" s="87">
        <v>187</v>
      </c>
      <c r="N115" s="87">
        <v>211.2</v>
      </c>
      <c r="O115" s="34">
        <v>1689.1</v>
      </c>
      <c r="P115" s="35"/>
      <c r="Q115" t="s">
        <v>565</v>
      </c>
      <c r="R115" t="s">
        <v>313</v>
      </c>
    </row>
    <row r="116" spans="1:18">
      <c r="A116">
        <v>70258</v>
      </c>
      <c r="B116" t="s">
        <v>566</v>
      </c>
      <c r="C116" s="87">
        <v>210.5</v>
      </c>
      <c r="D116" s="87">
        <v>171.3</v>
      </c>
      <c r="E116" s="87">
        <v>143.6</v>
      </c>
      <c r="F116" s="87">
        <v>92.8</v>
      </c>
      <c r="G116" s="87">
        <v>51.6</v>
      </c>
      <c r="H116" s="87">
        <v>35</v>
      </c>
      <c r="I116" s="87">
        <v>41.4</v>
      </c>
      <c r="J116" s="87">
        <v>61.9</v>
      </c>
      <c r="K116" s="87">
        <v>95.7</v>
      </c>
      <c r="L116" s="87">
        <v>134.1</v>
      </c>
      <c r="M116" s="87">
        <v>174.2</v>
      </c>
      <c r="N116" s="87">
        <v>196</v>
      </c>
      <c r="O116" s="34">
        <v>1428.8</v>
      </c>
      <c r="P116" s="35"/>
      <c r="Q116" t="s">
        <v>567</v>
      </c>
      <c r="R116" t="s">
        <v>313</v>
      </c>
    </row>
    <row r="117" spans="1:18">
      <c r="A117">
        <v>70094</v>
      </c>
      <c r="B117" t="s">
        <v>568</v>
      </c>
      <c r="C117" s="87">
        <v>210.9</v>
      </c>
      <c r="D117" s="87">
        <v>171.3</v>
      </c>
      <c r="E117" s="87">
        <v>144</v>
      </c>
      <c r="F117" s="87">
        <v>92.8</v>
      </c>
      <c r="G117" s="87">
        <v>51.9</v>
      </c>
      <c r="H117" s="87">
        <v>35.4</v>
      </c>
      <c r="I117" s="87">
        <v>43</v>
      </c>
      <c r="J117" s="87">
        <v>62.2</v>
      </c>
      <c r="K117" s="87">
        <v>95.7</v>
      </c>
      <c r="L117" s="87">
        <v>134.69999999999999</v>
      </c>
      <c r="M117" s="87">
        <v>180</v>
      </c>
      <c r="N117" s="87">
        <v>197.8</v>
      </c>
      <c r="O117" s="34">
        <v>1435.7</v>
      </c>
      <c r="P117" s="35"/>
      <c r="Q117" t="s">
        <v>567</v>
      </c>
      <c r="R117" t="s">
        <v>313</v>
      </c>
    </row>
    <row r="118" spans="1:18">
      <c r="A118">
        <v>40849</v>
      </c>
      <c r="B118" t="s">
        <v>569</v>
      </c>
      <c r="C118" s="87">
        <v>217.8</v>
      </c>
      <c r="D118" s="87">
        <v>165.7</v>
      </c>
      <c r="E118" s="87">
        <v>166</v>
      </c>
      <c r="F118" s="87">
        <v>122.5</v>
      </c>
      <c r="G118" s="87">
        <v>83.3</v>
      </c>
      <c r="H118" s="87">
        <v>69.3</v>
      </c>
      <c r="I118" s="87">
        <v>78.8</v>
      </c>
      <c r="J118" s="87">
        <v>106.6</v>
      </c>
      <c r="K118" s="87">
        <v>144.69999999999999</v>
      </c>
      <c r="L118" s="87">
        <v>175.2</v>
      </c>
      <c r="M118" s="87">
        <v>180.7</v>
      </c>
      <c r="N118" s="87">
        <v>220.6</v>
      </c>
      <c r="O118" s="34">
        <v>1762.5</v>
      </c>
      <c r="P118" s="35"/>
      <c r="Q118" t="s">
        <v>570</v>
      </c>
      <c r="R118" t="s">
        <v>313</v>
      </c>
    </row>
    <row r="119" spans="1:18">
      <c r="A119">
        <v>26091</v>
      </c>
      <c r="B119" t="s">
        <v>571</v>
      </c>
      <c r="C119" s="87">
        <v>226.9</v>
      </c>
      <c r="D119" s="87">
        <v>191.2</v>
      </c>
      <c r="E119" s="87">
        <v>161.19999999999999</v>
      </c>
      <c r="F119" s="87">
        <v>100.5</v>
      </c>
      <c r="G119" s="87">
        <v>58.1</v>
      </c>
      <c r="H119" s="87">
        <v>44.1</v>
      </c>
      <c r="I119" s="87">
        <v>47.3</v>
      </c>
      <c r="J119" s="87">
        <v>65.099999999999994</v>
      </c>
      <c r="K119" s="87">
        <v>85.2</v>
      </c>
      <c r="L119" s="87">
        <v>125</v>
      </c>
      <c r="M119" s="87">
        <v>159.4</v>
      </c>
      <c r="N119" s="87">
        <v>197.6</v>
      </c>
      <c r="O119" s="34">
        <v>1455.8</v>
      </c>
      <c r="P119" s="35"/>
      <c r="Q119" t="s">
        <v>572</v>
      </c>
      <c r="R119" t="s">
        <v>313</v>
      </c>
    </row>
    <row r="120" spans="1:18">
      <c r="A120">
        <v>54128</v>
      </c>
      <c r="B120" t="s">
        <v>573</v>
      </c>
      <c r="C120" s="87">
        <v>227.9</v>
      </c>
      <c r="D120" s="87">
        <v>179.6</v>
      </c>
      <c r="E120" s="87">
        <v>164.1</v>
      </c>
      <c r="F120" s="87">
        <v>115.3</v>
      </c>
      <c r="G120" s="87">
        <v>74.2</v>
      </c>
      <c r="H120" s="87">
        <v>50.1</v>
      </c>
      <c r="I120" s="87">
        <v>56.7</v>
      </c>
      <c r="J120" s="87">
        <v>86.5</v>
      </c>
      <c r="K120" s="87">
        <v>125.9</v>
      </c>
      <c r="L120" s="87">
        <v>168.2</v>
      </c>
      <c r="M120" s="87">
        <v>183.2</v>
      </c>
      <c r="N120" s="87">
        <v>209.5</v>
      </c>
      <c r="O120" s="34">
        <v>1632.4</v>
      </c>
      <c r="P120" s="35"/>
      <c r="Q120" t="s">
        <v>684</v>
      </c>
      <c r="R120" t="s">
        <v>313</v>
      </c>
    </row>
    <row r="121" spans="1:18">
      <c r="A121">
        <v>40759</v>
      </c>
      <c r="B121" t="s">
        <v>574</v>
      </c>
      <c r="C121" s="87" t="s">
        <v>299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34"/>
      <c r="P121" s="35"/>
      <c r="Q121" t="s">
        <v>319</v>
      </c>
      <c r="R121" t="s">
        <v>318</v>
      </c>
    </row>
    <row r="122" spans="1:18">
      <c r="A122">
        <v>10536</v>
      </c>
      <c r="B122" t="s">
        <v>575</v>
      </c>
      <c r="C122" s="87">
        <v>283.60000000000002</v>
      </c>
      <c r="D122" s="87">
        <v>230.1</v>
      </c>
      <c r="E122" s="87">
        <v>199.2</v>
      </c>
      <c r="F122" s="87">
        <v>119.9</v>
      </c>
      <c r="G122" s="87">
        <v>73.5</v>
      </c>
      <c r="H122" s="87">
        <v>52.7</v>
      </c>
      <c r="I122" s="87">
        <v>51.9</v>
      </c>
      <c r="J122" s="87">
        <v>67.099999999999994</v>
      </c>
      <c r="K122" s="87">
        <v>97</v>
      </c>
      <c r="L122" s="87">
        <v>163.19999999999999</v>
      </c>
      <c r="M122" s="87">
        <v>215.5</v>
      </c>
      <c r="N122" s="87">
        <v>264.60000000000002</v>
      </c>
      <c r="O122" s="34">
        <v>1818.3</v>
      </c>
      <c r="P122" s="35"/>
      <c r="Q122" t="s">
        <v>576</v>
      </c>
      <c r="R122" t="s">
        <v>313</v>
      </c>
    </row>
    <row r="123" spans="1:18">
      <c r="A123">
        <v>82011</v>
      </c>
      <c r="B123" t="s">
        <v>579</v>
      </c>
      <c r="C123" s="87">
        <v>197.3</v>
      </c>
      <c r="D123" s="87">
        <v>163.30000000000001</v>
      </c>
      <c r="E123" s="87">
        <v>129.5</v>
      </c>
      <c r="F123" s="87">
        <v>65.3</v>
      </c>
      <c r="G123" s="87">
        <v>35.200000000000003</v>
      </c>
      <c r="H123" s="87">
        <v>23.5</v>
      </c>
      <c r="I123" s="87">
        <v>26.2</v>
      </c>
      <c r="J123" s="87">
        <v>42.6</v>
      </c>
      <c r="K123" s="87">
        <v>64.400000000000006</v>
      </c>
      <c r="L123" s="87">
        <v>102.9</v>
      </c>
      <c r="M123" s="87">
        <v>139.1</v>
      </c>
      <c r="N123" s="87">
        <v>186.8</v>
      </c>
      <c r="O123" s="34">
        <v>1172.0999999999999</v>
      </c>
      <c r="P123" s="35"/>
      <c r="Q123" t="s">
        <v>580</v>
      </c>
      <c r="R123" t="s">
        <v>313</v>
      </c>
    </row>
    <row r="124" spans="1:18">
      <c r="A124">
        <v>82169</v>
      </c>
      <c r="B124" t="s">
        <v>577</v>
      </c>
      <c r="C124" s="87">
        <v>271.8</v>
      </c>
      <c r="D124" s="87">
        <v>201.4</v>
      </c>
      <c r="E124" s="87">
        <v>151.30000000000001</v>
      </c>
      <c r="F124" s="87">
        <v>81.599999999999994</v>
      </c>
      <c r="G124" s="87">
        <v>44.5</v>
      </c>
      <c r="H124" s="87">
        <v>34.6</v>
      </c>
      <c r="I124" s="87">
        <v>37.700000000000003</v>
      </c>
      <c r="J124" s="87">
        <v>54.4</v>
      </c>
      <c r="K124" s="87">
        <v>81.7</v>
      </c>
      <c r="L124" s="87">
        <v>126.6</v>
      </c>
      <c r="M124" s="87">
        <v>172.2</v>
      </c>
      <c r="N124" s="87">
        <v>218.7</v>
      </c>
      <c r="O124" s="34">
        <v>1463.5</v>
      </c>
      <c r="P124" s="35"/>
      <c r="Q124" t="s">
        <v>578</v>
      </c>
      <c r="R124" t="s">
        <v>313</v>
      </c>
    </row>
    <row r="125" spans="1:18">
      <c r="A125">
        <v>18226</v>
      </c>
      <c r="B125" t="s">
        <v>27</v>
      </c>
      <c r="C125" s="87">
        <v>351.5</v>
      </c>
      <c r="D125" s="87">
        <v>288.7</v>
      </c>
      <c r="E125" s="87">
        <v>248.3</v>
      </c>
      <c r="F125" s="87">
        <v>167.1</v>
      </c>
      <c r="G125" s="87">
        <v>99.8</v>
      </c>
      <c r="H125" s="87">
        <v>63.2</v>
      </c>
      <c r="I125" s="87">
        <v>68.8</v>
      </c>
      <c r="J125" s="87">
        <v>92.4</v>
      </c>
      <c r="K125" s="87">
        <v>147.5</v>
      </c>
      <c r="L125" s="87">
        <v>213.1</v>
      </c>
      <c r="M125" s="87">
        <v>270.2</v>
      </c>
      <c r="N125" s="87">
        <v>310.39999999999998</v>
      </c>
      <c r="O125" s="34">
        <v>2312.5</v>
      </c>
      <c r="P125" s="35"/>
      <c r="Q125" t="s">
        <v>28</v>
      </c>
      <c r="R125" t="s">
        <v>313</v>
      </c>
    </row>
    <row r="126" spans="1:18">
      <c r="A126">
        <v>65111</v>
      </c>
      <c r="B126" t="s">
        <v>581</v>
      </c>
      <c r="C126" s="87" t="s">
        <v>299</v>
      </c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34"/>
      <c r="P126" s="35"/>
      <c r="Q126" t="s">
        <v>319</v>
      </c>
      <c r="R126" t="s">
        <v>318</v>
      </c>
    </row>
    <row r="127" spans="1:18">
      <c r="A127">
        <v>63023</v>
      </c>
      <c r="B127" t="s">
        <v>582</v>
      </c>
      <c r="C127" s="87">
        <v>229.5</v>
      </c>
      <c r="D127" s="87">
        <v>179.4</v>
      </c>
      <c r="E127" s="87">
        <v>149.69999999999999</v>
      </c>
      <c r="F127" s="87">
        <v>89.4</v>
      </c>
      <c r="G127" s="87">
        <v>51</v>
      </c>
      <c r="H127" s="87">
        <v>30.6</v>
      </c>
      <c r="I127" s="87">
        <v>33.700000000000003</v>
      </c>
      <c r="J127" s="87">
        <v>50.8</v>
      </c>
      <c r="K127" s="87">
        <v>78.8</v>
      </c>
      <c r="L127" s="87">
        <v>122</v>
      </c>
      <c r="M127" s="87">
        <v>163.5</v>
      </c>
      <c r="N127" s="87">
        <v>215.7</v>
      </c>
      <c r="O127" s="34">
        <v>1394.8</v>
      </c>
      <c r="P127" s="35"/>
      <c r="Q127" t="s">
        <v>583</v>
      </c>
      <c r="R127" t="s">
        <v>313</v>
      </c>
    </row>
    <row r="128" spans="1:18">
      <c r="A128">
        <v>61013</v>
      </c>
      <c r="B128" t="s">
        <v>465</v>
      </c>
      <c r="C128" s="87" t="s">
        <v>299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34"/>
      <c r="P128" s="35"/>
      <c r="Q128" t="s">
        <v>319</v>
      </c>
      <c r="R128" t="s">
        <v>318</v>
      </c>
    </row>
    <row r="129" spans="1:18">
      <c r="A129">
        <v>86375</v>
      </c>
      <c r="B129" t="s">
        <v>584</v>
      </c>
      <c r="C129" s="87">
        <v>195.3</v>
      </c>
      <c r="D129" s="87">
        <v>158.80000000000001</v>
      </c>
      <c r="E129" s="87">
        <v>136</v>
      </c>
      <c r="F129" s="87">
        <v>87.5</v>
      </c>
      <c r="G129" s="87">
        <v>61.3</v>
      </c>
      <c r="H129" s="87">
        <v>52</v>
      </c>
      <c r="I129" s="87">
        <v>54.6</v>
      </c>
      <c r="J129" s="87">
        <v>70.400000000000006</v>
      </c>
      <c r="K129" s="87">
        <v>91.3</v>
      </c>
      <c r="L129" s="87">
        <v>124</v>
      </c>
      <c r="M129" s="87">
        <v>141.4</v>
      </c>
      <c r="N129" s="87">
        <v>171.6</v>
      </c>
      <c r="O129" s="34">
        <v>1339.2</v>
      </c>
      <c r="P129" s="35"/>
      <c r="Q129" t="s">
        <v>585</v>
      </c>
      <c r="R129" t="s">
        <v>313</v>
      </c>
    </row>
    <row r="130" spans="1:18">
      <c r="A130">
        <v>40808</v>
      </c>
      <c r="B130" t="s">
        <v>586</v>
      </c>
      <c r="C130" s="87">
        <v>181.9</v>
      </c>
      <c r="D130" s="87">
        <v>145.30000000000001</v>
      </c>
      <c r="E130" s="87">
        <v>138.9</v>
      </c>
      <c r="F130" s="87">
        <v>105.9</v>
      </c>
      <c r="G130" s="87">
        <v>73.5</v>
      </c>
      <c r="H130" s="87">
        <v>51.6</v>
      </c>
      <c r="I130" s="87">
        <v>61.6</v>
      </c>
      <c r="J130" s="87">
        <v>90.4</v>
      </c>
      <c r="K130" s="87">
        <v>123.7</v>
      </c>
      <c r="L130" s="87">
        <v>163.19999999999999</v>
      </c>
      <c r="M130" s="87">
        <v>168.8</v>
      </c>
      <c r="N130" s="87">
        <v>185.3</v>
      </c>
      <c r="O130" s="34">
        <v>1497.6</v>
      </c>
      <c r="P130" s="35"/>
      <c r="Q130" t="s">
        <v>684</v>
      </c>
      <c r="R130" t="s">
        <v>313</v>
      </c>
    </row>
    <row r="131" spans="1:18">
      <c r="A131">
        <v>91022</v>
      </c>
      <c r="B131" t="s">
        <v>587</v>
      </c>
      <c r="C131" s="87">
        <v>184</v>
      </c>
      <c r="D131" s="87">
        <v>160.80000000000001</v>
      </c>
      <c r="E131" s="87">
        <v>120</v>
      </c>
      <c r="F131" s="87">
        <v>66.8</v>
      </c>
      <c r="G131" s="87">
        <v>36.799999999999997</v>
      </c>
      <c r="H131" s="87">
        <v>23</v>
      </c>
      <c r="I131" s="87">
        <v>27.3</v>
      </c>
      <c r="J131" s="87">
        <v>40.299999999999997</v>
      </c>
      <c r="K131" s="87">
        <v>67.5</v>
      </c>
      <c r="L131" s="87">
        <v>99.7</v>
      </c>
      <c r="M131" s="87">
        <v>132.69999999999999</v>
      </c>
      <c r="N131" s="87">
        <v>161.5</v>
      </c>
      <c r="O131" s="34">
        <v>1118.7</v>
      </c>
      <c r="P131" s="35"/>
      <c r="Q131" t="s">
        <v>588</v>
      </c>
      <c r="R131" t="s">
        <v>313</v>
      </c>
    </row>
    <row r="132" spans="1:18">
      <c r="A132">
        <v>88019</v>
      </c>
      <c r="B132" t="s">
        <v>589</v>
      </c>
      <c r="C132" s="87" t="s">
        <v>299</v>
      </c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34"/>
      <c r="P132" s="35"/>
      <c r="Q132" t="s">
        <v>319</v>
      </c>
      <c r="R132" t="s">
        <v>318</v>
      </c>
    </row>
    <row r="133" spans="1:18">
      <c r="A133">
        <v>40062</v>
      </c>
      <c r="B133" t="s">
        <v>590</v>
      </c>
      <c r="C133" s="87" t="s">
        <v>299</v>
      </c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34"/>
      <c r="P133" s="35"/>
      <c r="Q133" t="s">
        <v>319</v>
      </c>
      <c r="R133" t="s">
        <v>318</v>
      </c>
    </row>
    <row r="134" spans="1:18">
      <c r="A134">
        <v>29012</v>
      </c>
      <c r="B134" t="s">
        <v>591</v>
      </c>
      <c r="C134" s="87">
        <v>204.9</v>
      </c>
      <c r="D134" s="87">
        <v>159.1</v>
      </c>
      <c r="E134" s="87">
        <v>187.8</v>
      </c>
      <c r="F134" s="87">
        <v>195.9</v>
      </c>
      <c r="G134" s="87">
        <v>179.3</v>
      </c>
      <c r="H134" s="87">
        <v>146.6</v>
      </c>
      <c r="I134" s="87">
        <v>166.1</v>
      </c>
      <c r="J134" s="87">
        <v>202.6</v>
      </c>
      <c r="K134" s="87">
        <v>248.7</v>
      </c>
      <c r="L134" s="87">
        <v>284.39999999999998</v>
      </c>
      <c r="M134" s="87">
        <v>269.7</v>
      </c>
      <c r="N134" s="87">
        <v>250.8</v>
      </c>
      <c r="O134" s="34">
        <v>2481.9</v>
      </c>
      <c r="P134" s="35"/>
      <c r="Q134" t="s">
        <v>845</v>
      </c>
      <c r="R134" t="s">
        <v>313</v>
      </c>
    </row>
    <row r="135" spans="1:18">
      <c r="A135">
        <v>40484</v>
      </c>
      <c r="B135" t="s">
        <v>592</v>
      </c>
      <c r="C135" s="87">
        <v>231.1</v>
      </c>
      <c r="D135" s="87">
        <v>200</v>
      </c>
      <c r="E135" s="87">
        <v>193.3</v>
      </c>
      <c r="F135" s="87">
        <v>154.19999999999999</v>
      </c>
      <c r="G135" s="87">
        <v>122.9</v>
      </c>
      <c r="H135" s="87">
        <v>103.9</v>
      </c>
      <c r="I135" s="87">
        <v>106</v>
      </c>
      <c r="J135" s="87">
        <v>126.4</v>
      </c>
      <c r="K135" s="87">
        <v>154.19999999999999</v>
      </c>
      <c r="L135" s="87">
        <v>185.4</v>
      </c>
      <c r="M135" s="87">
        <v>202.7</v>
      </c>
      <c r="N135" s="87">
        <v>226.7</v>
      </c>
      <c r="O135" s="34">
        <v>1987.9</v>
      </c>
      <c r="P135" s="35"/>
      <c r="Q135" t="s">
        <v>593</v>
      </c>
      <c r="R135" t="s">
        <v>313</v>
      </c>
    </row>
    <row r="136" spans="1:18">
      <c r="A136">
        <v>15511</v>
      </c>
      <c r="B136" t="s">
        <v>594</v>
      </c>
      <c r="C136" s="87">
        <v>345.9</v>
      </c>
      <c r="D136" s="87">
        <v>290.39999999999998</v>
      </c>
      <c r="E136" s="87">
        <v>268.8</v>
      </c>
      <c r="F136" s="87">
        <v>185.9</v>
      </c>
      <c r="G136" s="87">
        <v>132.4</v>
      </c>
      <c r="H136" s="87">
        <v>94.3</v>
      </c>
      <c r="I136" s="87">
        <v>111.7</v>
      </c>
      <c r="J136" s="87">
        <v>153.30000000000001</v>
      </c>
      <c r="K136" s="87">
        <v>218.6</v>
      </c>
      <c r="L136" s="87">
        <v>274.2</v>
      </c>
      <c r="M136" s="87">
        <v>285.89999999999998</v>
      </c>
      <c r="N136" s="87">
        <v>307.2</v>
      </c>
      <c r="O136" s="34">
        <v>2652.1</v>
      </c>
      <c r="P136" s="35"/>
      <c r="Q136" t="s">
        <v>595</v>
      </c>
      <c r="R136" t="s">
        <v>313</v>
      </c>
    </row>
    <row r="137" spans="1:18">
      <c r="A137">
        <v>41522</v>
      </c>
      <c r="B137" t="s">
        <v>596</v>
      </c>
      <c r="C137" s="87">
        <v>281.7</v>
      </c>
      <c r="D137" s="87">
        <v>214</v>
      </c>
      <c r="E137" s="87">
        <v>224.8</v>
      </c>
      <c r="F137" s="87">
        <v>175.4</v>
      </c>
      <c r="G137" s="87">
        <v>114.1</v>
      </c>
      <c r="H137" s="87">
        <v>88.5</v>
      </c>
      <c r="I137" s="87">
        <v>93.8</v>
      </c>
      <c r="J137" s="87">
        <v>131.1</v>
      </c>
      <c r="K137" s="87">
        <v>176.2</v>
      </c>
      <c r="L137" s="87">
        <v>227.9</v>
      </c>
      <c r="M137" s="87">
        <v>244.6</v>
      </c>
      <c r="N137" s="87">
        <v>279.8</v>
      </c>
      <c r="O137" s="34">
        <v>2250.1</v>
      </c>
      <c r="P137" s="35"/>
      <c r="Q137" t="s">
        <v>597</v>
      </c>
      <c r="R137" t="s">
        <v>313</v>
      </c>
    </row>
    <row r="138" spans="1:18">
      <c r="A138">
        <v>41023</v>
      </c>
      <c r="B138" t="s">
        <v>598</v>
      </c>
      <c r="C138" s="87">
        <v>246.7</v>
      </c>
      <c r="D138" s="87">
        <v>202.1</v>
      </c>
      <c r="E138" s="87">
        <v>215.9</v>
      </c>
      <c r="F138" s="87">
        <v>170.9</v>
      </c>
      <c r="G138" s="87">
        <v>125.5</v>
      </c>
      <c r="H138" s="87">
        <v>90.6</v>
      </c>
      <c r="I138" s="87">
        <v>91.4</v>
      </c>
      <c r="J138" s="87">
        <v>107.2</v>
      </c>
      <c r="K138" s="87">
        <v>145.6</v>
      </c>
      <c r="L138" s="87">
        <v>171.5</v>
      </c>
      <c r="M138" s="87">
        <v>215.2</v>
      </c>
      <c r="N138" s="87">
        <v>247.1</v>
      </c>
      <c r="O138" s="34">
        <v>2062.8000000000002</v>
      </c>
      <c r="P138" s="35"/>
      <c r="Q138" t="s">
        <v>98</v>
      </c>
      <c r="R138" t="s">
        <v>313</v>
      </c>
    </row>
    <row r="139" spans="1:18">
      <c r="A139">
        <v>86368</v>
      </c>
      <c r="B139" t="s">
        <v>599</v>
      </c>
      <c r="C139" s="87" t="s">
        <v>299</v>
      </c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34"/>
      <c r="P139" s="35"/>
      <c r="Q139" t="s">
        <v>319</v>
      </c>
      <c r="R139" t="s">
        <v>318</v>
      </c>
    </row>
    <row r="140" spans="1:18">
      <c r="A140">
        <v>14618</v>
      </c>
      <c r="B140" t="s">
        <v>600</v>
      </c>
      <c r="C140" s="87">
        <v>218.8</v>
      </c>
      <c r="D140" s="87">
        <v>168.3</v>
      </c>
      <c r="E140" s="87">
        <v>182.4</v>
      </c>
      <c r="F140" s="87">
        <v>186.8</v>
      </c>
      <c r="G140" s="87">
        <v>182.2</v>
      </c>
      <c r="H140" s="87">
        <v>164.6</v>
      </c>
      <c r="I140" s="87">
        <v>172.5</v>
      </c>
      <c r="J140" s="87">
        <v>204.6</v>
      </c>
      <c r="K140" s="87">
        <v>250.1</v>
      </c>
      <c r="L140" s="87">
        <v>271.2</v>
      </c>
      <c r="M140" s="87">
        <v>253.7</v>
      </c>
      <c r="N140" s="87">
        <v>249.9</v>
      </c>
      <c r="O140" s="34">
        <v>2447.6999999999998</v>
      </c>
      <c r="P140" s="35"/>
      <c r="Q140" t="s">
        <v>601</v>
      </c>
      <c r="R140" t="s">
        <v>313</v>
      </c>
    </row>
    <row r="141" spans="1:18">
      <c r="A141">
        <v>14626</v>
      </c>
      <c r="B141" t="s">
        <v>602</v>
      </c>
      <c r="C141" s="87">
        <v>251.3</v>
      </c>
      <c r="D141" s="87">
        <v>204.7</v>
      </c>
      <c r="E141" s="87">
        <v>228.5</v>
      </c>
      <c r="F141" s="87">
        <v>238.5</v>
      </c>
      <c r="G141" s="87">
        <v>236.6</v>
      </c>
      <c r="H141" s="87">
        <v>197.2</v>
      </c>
      <c r="I141" s="87">
        <v>213</v>
      </c>
      <c r="J141" s="87">
        <v>255</v>
      </c>
      <c r="K141" s="87">
        <v>278.89999999999998</v>
      </c>
      <c r="L141" s="87">
        <v>314.7</v>
      </c>
      <c r="M141" s="87">
        <v>321.10000000000002</v>
      </c>
      <c r="N141" s="87">
        <v>291.3</v>
      </c>
      <c r="O141" s="34">
        <v>2960</v>
      </c>
      <c r="P141" s="35"/>
      <c r="Q141" t="s">
        <v>485</v>
      </c>
      <c r="R141" t="s">
        <v>313</v>
      </c>
    </row>
    <row r="142" spans="1:18">
      <c r="A142">
        <v>14635</v>
      </c>
      <c r="B142" t="s">
        <v>486</v>
      </c>
      <c r="C142" s="87" t="s">
        <v>299</v>
      </c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34"/>
      <c r="P142" s="35"/>
      <c r="Q142" t="s">
        <v>319</v>
      </c>
      <c r="R142" t="s">
        <v>318</v>
      </c>
    </row>
    <row r="143" spans="1:18">
      <c r="A143">
        <v>5061</v>
      </c>
      <c r="B143" t="s">
        <v>487</v>
      </c>
      <c r="C143" s="87">
        <v>335.4</v>
      </c>
      <c r="D143" s="87">
        <v>284.60000000000002</v>
      </c>
      <c r="E143" s="87">
        <v>308.89999999999998</v>
      </c>
      <c r="F143" s="87">
        <v>270.7</v>
      </c>
      <c r="G143" s="87">
        <v>217.4</v>
      </c>
      <c r="H143" s="87">
        <v>177.4</v>
      </c>
      <c r="I143" s="87">
        <v>190.3</v>
      </c>
      <c r="J143" s="87">
        <v>222.6</v>
      </c>
      <c r="K143" s="87">
        <v>267.39999999999998</v>
      </c>
      <c r="L143" s="87">
        <v>332.2</v>
      </c>
      <c r="M143" s="87">
        <v>352.2</v>
      </c>
      <c r="N143" s="87">
        <v>362.1</v>
      </c>
      <c r="O143" s="34">
        <v>3333</v>
      </c>
      <c r="P143" s="35"/>
      <c r="Q143" t="s">
        <v>845</v>
      </c>
      <c r="R143" t="s">
        <v>313</v>
      </c>
    </row>
    <row r="144" spans="1:18">
      <c r="A144">
        <v>82076</v>
      </c>
      <c r="B144" t="s">
        <v>488</v>
      </c>
      <c r="C144" s="87">
        <v>201.6</v>
      </c>
      <c r="D144" s="87">
        <v>167.8</v>
      </c>
      <c r="E144" s="87">
        <v>132.80000000000001</v>
      </c>
      <c r="F144" s="87">
        <v>69.900000000000006</v>
      </c>
      <c r="G144" s="87">
        <v>37.200000000000003</v>
      </c>
      <c r="H144" s="87">
        <v>26.3</v>
      </c>
      <c r="I144" s="87">
        <v>26.6</v>
      </c>
      <c r="J144" s="87">
        <v>41.1</v>
      </c>
      <c r="K144" s="87">
        <v>63.6</v>
      </c>
      <c r="L144" s="87">
        <v>105</v>
      </c>
      <c r="M144" s="87">
        <v>138.69999999999999</v>
      </c>
      <c r="N144" s="87">
        <v>175.7</v>
      </c>
      <c r="O144" s="34">
        <v>1185.2</v>
      </c>
      <c r="P144" s="35"/>
      <c r="Q144" t="s">
        <v>323</v>
      </c>
      <c r="R144" t="s">
        <v>313</v>
      </c>
    </row>
    <row r="145" spans="1:18">
      <c r="A145">
        <v>14015</v>
      </c>
      <c r="B145" t="s">
        <v>894</v>
      </c>
      <c r="C145" s="87">
        <v>190</v>
      </c>
      <c r="D145" s="87">
        <v>167.2</v>
      </c>
      <c r="E145" s="87">
        <v>178.7</v>
      </c>
      <c r="F145" s="87">
        <v>193.9</v>
      </c>
      <c r="G145" s="87">
        <v>212</v>
      </c>
      <c r="H145" s="87">
        <v>203.9</v>
      </c>
      <c r="I145" s="87">
        <v>213.2</v>
      </c>
      <c r="J145" s="87">
        <v>225.7</v>
      </c>
      <c r="K145" s="87">
        <v>232.6</v>
      </c>
      <c r="L145" s="87">
        <v>249.8</v>
      </c>
      <c r="M145" s="87">
        <v>223.3</v>
      </c>
      <c r="N145" s="87">
        <v>207.4</v>
      </c>
      <c r="O145" s="34">
        <v>2497.6999999999998</v>
      </c>
      <c r="P145" s="35"/>
      <c r="Q145" t="s">
        <v>118</v>
      </c>
      <c r="R145" t="s">
        <v>313</v>
      </c>
    </row>
    <row r="146" spans="1:18">
      <c r="A146">
        <v>14161</v>
      </c>
      <c r="B146" t="s">
        <v>119</v>
      </c>
      <c r="C146" s="87" t="s">
        <v>299</v>
      </c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34"/>
      <c r="P146" s="35"/>
      <c r="Q146" t="s">
        <v>319</v>
      </c>
      <c r="R146" t="s">
        <v>318</v>
      </c>
    </row>
    <row r="147" spans="1:18">
      <c r="A147">
        <v>40425</v>
      </c>
      <c r="B147" t="s">
        <v>120</v>
      </c>
      <c r="C147" s="87">
        <v>167.7</v>
      </c>
      <c r="D147" s="87">
        <v>144.30000000000001</v>
      </c>
      <c r="E147" s="87">
        <v>130.4</v>
      </c>
      <c r="F147" s="87">
        <v>96.5</v>
      </c>
      <c r="G147" s="87">
        <v>85.8</v>
      </c>
      <c r="H147" s="87">
        <v>66.2</v>
      </c>
      <c r="I147" s="87">
        <v>82.7</v>
      </c>
      <c r="J147" s="87">
        <v>104.7</v>
      </c>
      <c r="K147" s="87">
        <v>125.1</v>
      </c>
      <c r="L147" s="87">
        <v>155.69999999999999</v>
      </c>
      <c r="M147" s="87">
        <v>161.19999999999999</v>
      </c>
      <c r="N147" s="87">
        <v>177.5</v>
      </c>
      <c r="O147" s="34">
        <v>1534.8</v>
      </c>
      <c r="P147" s="35"/>
      <c r="Q147" t="s">
        <v>121</v>
      </c>
      <c r="R147" t="s">
        <v>313</v>
      </c>
    </row>
    <row r="148" spans="1:18">
      <c r="A148">
        <v>88020</v>
      </c>
      <c r="B148" t="s">
        <v>122</v>
      </c>
      <c r="C148" s="87">
        <v>193.2</v>
      </c>
      <c r="D148" s="87">
        <v>158.80000000000001</v>
      </c>
      <c r="E148" s="87">
        <v>130.1</v>
      </c>
      <c r="F148" s="87">
        <v>72.5</v>
      </c>
      <c r="G148" s="87">
        <v>41.9</v>
      </c>
      <c r="H148" s="87">
        <v>29.2</v>
      </c>
      <c r="I148" s="87">
        <v>30.6</v>
      </c>
      <c r="J148" s="87">
        <v>44.1</v>
      </c>
      <c r="K148" s="87">
        <v>63.9</v>
      </c>
      <c r="L148" s="87">
        <v>101.4</v>
      </c>
      <c r="M148" s="87">
        <v>133.5</v>
      </c>
      <c r="N148" s="87">
        <v>159.69999999999999</v>
      </c>
      <c r="O148" s="34">
        <v>1129.5</v>
      </c>
      <c r="P148" s="35"/>
      <c r="Q148" t="s">
        <v>354</v>
      </c>
      <c r="R148" t="s">
        <v>313</v>
      </c>
    </row>
    <row r="149" spans="1:18">
      <c r="A149">
        <v>91000</v>
      </c>
      <c r="B149" t="s">
        <v>123</v>
      </c>
      <c r="C149" s="87">
        <v>176.2</v>
      </c>
      <c r="D149" s="87">
        <v>138.5</v>
      </c>
      <c r="E149" s="87">
        <v>113</v>
      </c>
      <c r="F149" s="87">
        <v>62.5</v>
      </c>
      <c r="G149" s="87">
        <v>39.6</v>
      </c>
      <c r="H149" s="87">
        <v>27.1</v>
      </c>
      <c r="I149" s="87">
        <v>31.1</v>
      </c>
      <c r="J149" s="87">
        <v>47.9</v>
      </c>
      <c r="K149" s="87">
        <v>67.400000000000006</v>
      </c>
      <c r="L149" s="87">
        <v>98.3</v>
      </c>
      <c r="M149" s="87">
        <v>115.7</v>
      </c>
      <c r="N149" s="87">
        <v>144.80000000000001</v>
      </c>
      <c r="O149" s="34">
        <v>1060.7</v>
      </c>
      <c r="P149" s="35"/>
      <c r="Q149" t="s">
        <v>124</v>
      </c>
      <c r="R149" t="s">
        <v>313</v>
      </c>
    </row>
    <row r="150" spans="1:18">
      <c r="A150">
        <v>74128</v>
      </c>
      <c r="B150" t="s">
        <v>127</v>
      </c>
      <c r="C150" s="87">
        <v>298.5</v>
      </c>
      <c r="D150" s="87">
        <v>248.4</v>
      </c>
      <c r="E150" s="87">
        <v>202.6</v>
      </c>
      <c r="F150" s="87">
        <v>116</v>
      </c>
      <c r="G150" s="87">
        <v>61.8</v>
      </c>
      <c r="H150" s="87">
        <v>38.799999999999997</v>
      </c>
      <c r="I150" s="87">
        <v>41.4</v>
      </c>
      <c r="J150" s="87">
        <v>62.8</v>
      </c>
      <c r="K150" s="87">
        <v>98.3</v>
      </c>
      <c r="L150" s="87">
        <v>160.9</v>
      </c>
      <c r="M150" s="87">
        <v>225.3</v>
      </c>
      <c r="N150" s="87">
        <v>282.3</v>
      </c>
      <c r="O150" s="34">
        <v>1831.8</v>
      </c>
      <c r="P150" s="35"/>
      <c r="Q150" t="s">
        <v>128</v>
      </c>
      <c r="R150" t="s">
        <v>313</v>
      </c>
    </row>
    <row r="151" spans="1:18">
      <c r="A151">
        <v>74039</v>
      </c>
      <c r="B151" t="s">
        <v>125</v>
      </c>
      <c r="C151" s="87">
        <v>308.39999999999998</v>
      </c>
      <c r="D151" s="87">
        <v>251.3</v>
      </c>
      <c r="E151" s="87">
        <v>212.1</v>
      </c>
      <c r="F151" s="87">
        <v>123.8</v>
      </c>
      <c r="G151" s="87">
        <v>68.8</v>
      </c>
      <c r="H151" s="87">
        <v>46.8</v>
      </c>
      <c r="I151" s="87">
        <v>48.1</v>
      </c>
      <c r="J151" s="87">
        <v>66.400000000000006</v>
      </c>
      <c r="K151" s="87">
        <v>105.2</v>
      </c>
      <c r="L151" s="87">
        <v>161</v>
      </c>
      <c r="M151" s="87">
        <v>223.6</v>
      </c>
      <c r="N151" s="87">
        <v>288.10000000000002</v>
      </c>
      <c r="O151" s="34">
        <v>1916.6</v>
      </c>
      <c r="P151" s="35"/>
      <c r="Q151" t="s">
        <v>126</v>
      </c>
      <c r="R151" t="s">
        <v>313</v>
      </c>
    </row>
    <row r="152" spans="1:18">
      <c r="A152">
        <v>3032</v>
      </c>
      <c r="B152" t="s">
        <v>129</v>
      </c>
      <c r="C152" s="87">
        <v>275</v>
      </c>
      <c r="D152" s="87">
        <v>215.7</v>
      </c>
      <c r="E152" s="87">
        <v>229.9</v>
      </c>
      <c r="F152" s="87">
        <v>244.8</v>
      </c>
      <c r="G152" s="87">
        <v>247.8</v>
      </c>
      <c r="H152" s="87">
        <v>225.5</v>
      </c>
      <c r="I152" s="87">
        <v>241.6</v>
      </c>
      <c r="J152" s="87">
        <v>269.60000000000002</v>
      </c>
      <c r="K152" s="87">
        <v>316.10000000000002</v>
      </c>
      <c r="L152" s="87">
        <v>365</v>
      </c>
      <c r="M152" s="87">
        <v>375.5</v>
      </c>
      <c r="N152" s="87">
        <v>354.2</v>
      </c>
      <c r="O152" s="34">
        <v>3318.5</v>
      </c>
      <c r="P152" s="35"/>
      <c r="Q152" t="s">
        <v>543</v>
      </c>
      <c r="R152" t="s">
        <v>313</v>
      </c>
    </row>
    <row r="153" spans="1:18">
      <c r="A153">
        <v>3007</v>
      </c>
      <c r="B153" t="s">
        <v>130</v>
      </c>
      <c r="C153" s="87">
        <v>225.7</v>
      </c>
      <c r="D153" s="87">
        <v>180.3</v>
      </c>
      <c r="E153" s="87">
        <v>191.5</v>
      </c>
      <c r="F153" s="87">
        <v>179.9</v>
      </c>
      <c r="G153" s="87">
        <v>183.9</v>
      </c>
      <c r="H153" s="87">
        <v>161.80000000000001</v>
      </c>
      <c r="I153" s="87">
        <v>164.1</v>
      </c>
      <c r="J153" s="87">
        <v>187.4</v>
      </c>
      <c r="K153" s="87">
        <v>210.9</v>
      </c>
      <c r="L153" s="87">
        <v>244.4</v>
      </c>
      <c r="M153" s="87">
        <v>264.5</v>
      </c>
      <c r="N153" s="87">
        <v>268.3</v>
      </c>
      <c r="O153" s="34">
        <v>2431.4</v>
      </c>
      <c r="P153" s="35"/>
      <c r="Q153" t="s">
        <v>131</v>
      </c>
      <c r="R153" t="s">
        <v>313</v>
      </c>
    </row>
    <row r="154" spans="1:18">
      <c r="A154">
        <v>86357</v>
      </c>
      <c r="B154" t="s">
        <v>132</v>
      </c>
      <c r="C154" s="87">
        <v>157.80000000000001</v>
      </c>
      <c r="D154" s="87">
        <v>137.69999999999999</v>
      </c>
      <c r="E154" s="87">
        <v>112.5</v>
      </c>
      <c r="F154" s="87">
        <v>64.599999999999994</v>
      </c>
      <c r="G154" s="87">
        <v>43.5</v>
      </c>
      <c r="H154" s="87">
        <v>33.299999999999997</v>
      </c>
      <c r="I154" s="87">
        <v>38.4</v>
      </c>
      <c r="J154" s="87">
        <v>51.6</v>
      </c>
      <c r="K154" s="87">
        <v>68.2</v>
      </c>
      <c r="L154" s="87">
        <v>95.3</v>
      </c>
      <c r="M154" s="87">
        <v>119.7</v>
      </c>
      <c r="N154" s="87">
        <v>143.80000000000001</v>
      </c>
      <c r="O154" s="34">
        <v>1066.5</v>
      </c>
      <c r="P154" s="35"/>
      <c r="Q154" t="s">
        <v>133</v>
      </c>
      <c r="R154" t="s">
        <v>313</v>
      </c>
    </row>
    <row r="155" spans="1:18">
      <c r="A155">
        <v>81013</v>
      </c>
      <c r="B155" t="s">
        <v>134</v>
      </c>
      <c r="C155" s="87" t="s">
        <v>299</v>
      </c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34"/>
      <c r="P155" s="35"/>
      <c r="Q155" t="s">
        <v>319</v>
      </c>
      <c r="R155" t="s">
        <v>318</v>
      </c>
    </row>
    <row r="156" spans="1:18">
      <c r="A156">
        <v>59099</v>
      </c>
      <c r="B156" t="s">
        <v>135</v>
      </c>
      <c r="C156" s="87" t="s">
        <v>299</v>
      </c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34"/>
      <c r="P156" s="35"/>
      <c r="Q156" t="s">
        <v>319</v>
      </c>
      <c r="R156" t="s">
        <v>318</v>
      </c>
    </row>
    <row r="157" spans="1:18">
      <c r="A157">
        <v>14901</v>
      </c>
      <c r="B157" t="s">
        <v>136</v>
      </c>
      <c r="C157" s="87">
        <v>164.5</v>
      </c>
      <c r="D157" s="87">
        <v>148.4</v>
      </c>
      <c r="E157" s="87">
        <v>159.69999999999999</v>
      </c>
      <c r="F157" s="87">
        <v>175.4</v>
      </c>
      <c r="G157" s="87">
        <v>193.1</v>
      </c>
      <c r="H157" s="87">
        <v>184.6</v>
      </c>
      <c r="I157" s="87">
        <v>207.1</v>
      </c>
      <c r="J157" s="87">
        <v>226.4</v>
      </c>
      <c r="K157" s="87">
        <v>234.7</v>
      </c>
      <c r="L157" s="87">
        <v>238.8</v>
      </c>
      <c r="M157" s="87">
        <v>197.3</v>
      </c>
      <c r="N157" s="87">
        <v>175.4</v>
      </c>
      <c r="O157" s="34">
        <v>2303.6</v>
      </c>
      <c r="P157" s="35"/>
      <c r="Q157" t="s">
        <v>137</v>
      </c>
      <c r="R157" t="s">
        <v>313</v>
      </c>
    </row>
    <row r="158" spans="1:18">
      <c r="A158">
        <v>23079</v>
      </c>
      <c r="B158" t="s">
        <v>317</v>
      </c>
      <c r="C158" s="87" t="s">
        <v>299</v>
      </c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34"/>
      <c r="P158" s="35"/>
      <c r="Q158" t="s">
        <v>319</v>
      </c>
      <c r="R158" t="s">
        <v>318</v>
      </c>
    </row>
    <row r="159" spans="1:18">
      <c r="A159">
        <v>87021</v>
      </c>
      <c r="B159" t="s">
        <v>138</v>
      </c>
      <c r="C159" s="87">
        <v>157.69999999999999</v>
      </c>
      <c r="D159" s="87">
        <v>137.1</v>
      </c>
      <c r="E159" s="87">
        <v>104.1</v>
      </c>
      <c r="F159" s="87">
        <v>63.4</v>
      </c>
      <c r="G159" s="87">
        <v>40.5</v>
      </c>
      <c r="H159" s="87">
        <v>25.8</v>
      </c>
      <c r="I159" s="87">
        <v>31.1</v>
      </c>
      <c r="J159" s="87">
        <v>46</v>
      </c>
      <c r="K159" s="87">
        <v>64.8</v>
      </c>
      <c r="L159" s="87">
        <v>93.9</v>
      </c>
      <c r="M159" s="87">
        <v>113</v>
      </c>
      <c r="N159" s="87">
        <v>142.4</v>
      </c>
      <c r="O159" s="34">
        <v>1018.3</v>
      </c>
      <c r="P159" s="35"/>
      <c r="Q159" t="s">
        <v>366</v>
      </c>
      <c r="R159" t="s">
        <v>313</v>
      </c>
    </row>
    <row r="160" spans="1:18">
      <c r="A160">
        <v>9538</v>
      </c>
      <c r="B160" t="s">
        <v>139</v>
      </c>
      <c r="C160" s="87">
        <v>224.5</v>
      </c>
      <c r="D160" s="87">
        <v>187.1</v>
      </c>
      <c r="E160" s="87">
        <v>155.69999999999999</v>
      </c>
      <c r="F160" s="87">
        <v>89.7</v>
      </c>
      <c r="G160" s="87">
        <v>61.5</v>
      </c>
      <c r="H160" s="87">
        <v>51</v>
      </c>
      <c r="I160" s="87">
        <v>53.7</v>
      </c>
      <c r="J160" s="87">
        <v>60.9</v>
      </c>
      <c r="K160" s="87">
        <v>77</v>
      </c>
      <c r="L160" s="87">
        <v>115.1</v>
      </c>
      <c r="M160" s="87">
        <v>153.80000000000001</v>
      </c>
      <c r="N160" s="87">
        <v>206</v>
      </c>
      <c r="O160" s="34">
        <v>1427.6</v>
      </c>
      <c r="P160" s="35"/>
      <c r="Q160" t="s">
        <v>90</v>
      </c>
      <c r="R160" t="s">
        <v>313</v>
      </c>
    </row>
    <row r="161" spans="1:18">
      <c r="A161">
        <v>85072</v>
      </c>
      <c r="B161" t="s">
        <v>140</v>
      </c>
      <c r="C161" s="87">
        <v>201.9</v>
      </c>
      <c r="D161" s="87">
        <v>165</v>
      </c>
      <c r="E161" s="87">
        <v>137</v>
      </c>
      <c r="F161" s="87">
        <v>85.4</v>
      </c>
      <c r="G161" s="87">
        <v>54.1</v>
      </c>
      <c r="H161" s="87">
        <v>41.7</v>
      </c>
      <c r="I161" s="87">
        <v>47.9</v>
      </c>
      <c r="J161" s="87">
        <v>67</v>
      </c>
      <c r="K161" s="87">
        <v>92.5</v>
      </c>
      <c r="L161" s="87">
        <v>125.2</v>
      </c>
      <c r="M161" s="87">
        <v>152.30000000000001</v>
      </c>
      <c r="N161" s="87">
        <v>187.3</v>
      </c>
      <c r="O161" s="34">
        <v>1354.6</v>
      </c>
      <c r="P161" s="35"/>
      <c r="Q161" t="s">
        <v>555</v>
      </c>
      <c r="R161" t="s">
        <v>313</v>
      </c>
    </row>
    <row r="162" spans="1:18">
      <c r="A162">
        <v>85227</v>
      </c>
      <c r="B162" t="s">
        <v>141</v>
      </c>
      <c r="C162" s="87">
        <v>147.80000000000001</v>
      </c>
      <c r="D162" s="87">
        <v>138.9</v>
      </c>
      <c r="E162" s="87">
        <v>106.9</v>
      </c>
      <c r="F162" s="87">
        <v>66</v>
      </c>
      <c r="G162" s="87">
        <v>54.6</v>
      </c>
      <c r="H162" s="87">
        <v>34.4</v>
      </c>
      <c r="I162" s="87">
        <v>39.6</v>
      </c>
      <c r="J162" s="87">
        <v>55.6</v>
      </c>
      <c r="K162" s="87">
        <v>71.7</v>
      </c>
      <c r="L162" s="87">
        <v>101.7</v>
      </c>
      <c r="M162" s="87">
        <v>114.5</v>
      </c>
      <c r="N162" s="87">
        <v>132.6</v>
      </c>
      <c r="O162" s="34">
        <v>1057</v>
      </c>
      <c r="P162" s="35"/>
      <c r="Q162" t="s">
        <v>142</v>
      </c>
      <c r="R162" t="s">
        <v>313</v>
      </c>
    </row>
    <row r="163" spans="1:18">
      <c r="A163">
        <v>85235</v>
      </c>
      <c r="B163" t="s">
        <v>143</v>
      </c>
      <c r="C163" s="87" t="s">
        <v>299</v>
      </c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34"/>
      <c r="P163" s="35"/>
      <c r="Q163" t="s">
        <v>319</v>
      </c>
      <c r="R163" t="s">
        <v>361</v>
      </c>
    </row>
    <row r="164" spans="1:18">
      <c r="A164">
        <v>83083</v>
      </c>
      <c r="B164" t="s">
        <v>146</v>
      </c>
      <c r="C164" s="87">
        <v>207.9</v>
      </c>
      <c r="D164" s="87">
        <v>172</v>
      </c>
      <c r="E164" s="87">
        <v>140.9</v>
      </c>
      <c r="F164" s="87">
        <v>82.7</v>
      </c>
      <c r="G164" s="87">
        <v>48.9</v>
      </c>
      <c r="H164" s="87">
        <v>35.799999999999997</v>
      </c>
      <c r="I164" s="87">
        <v>34.5</v>
      </c>
      <c r="J164" s="87">
        <v>50.4</v>
      </c>
      <c r="K164" s="87">
        <v>73</v>
      </c>
      <c r="L164" s="87">
        <v>114.5</v>
      </c>
      <c r="M164" s="87">
        <v>145.1</v>
      </c>
      <c r="N164" s="87">
        <v>182.3</v>
      </c>
      <c r="O164" s="34">
        <v>1282.3</v>
      </c>
      <c r="P164" s="35"/>
      <c r="Q164" t="s">
        <v>147</v>
      </c>
      <c r="R164" t="s">
        <v>313</v>
      </c>
    </row>
    <row r="165" spans="1:18">
      <c r="A165">
        <v>23083</v>
      </c>
      <c r="B165" t="s">
        <v>144</v>
      </c>
      <c r="C165" s="87">
        <v>315.3</v>
      </c>
      <c r="D165" s="87">
        <v>275.8</v>
      </c>
      <c r="E165" s="87">
        <v>227.3</v>
      </c>
      <c r="F165" s="87">
        <v>143.30000000000001</v>
      </c>
      <c r="G165" s="87">
        <v>87</v>
      </c>
      <c r="H165" s="87">
        <v>55.3</v>
      </c>
      <c r="I165" s="87">
        <v>60.5</v>
      </c>
      <c r="J165" s="87">
        <v>84.2</v>
      </c>
      <c r="K165" s="87">
        <v>116</v>
      </c>
      <c r="L165" s="87">
        <v>177.9</v>
      </c>
      <c r="M165" s="87">
        <v>240</v>
      </c>
      <c r="N165" s="87">
        <v>293.60000000000002</v>
      </c>
      <c r="O165" s="34">
        <v>2078.5</v>
      </c>
      <c r="P165" s="35"/>
      <c r="Q165" t="s">
        <v>145</v>
      </c>
      <c r="R165" t="s">
        <v>313</v>
      </c>
    </row>
    <row r="166" spans="1:18">
      <c r="A166">
        <v>15131</v>
      </c>
      <c r="B166" t="s">
        <v>148</v>
      </c>
      <c r="C166" s="87">
        <v>247.4</v>
      </c>
      <c r="D166" s="87">
        <v>206.9</v>
      </c>
      <c r="E166" s="87">
        <v>227.1</v>
      </c>
      <c r="F166" s="87">
        <v>218.8</v>
      </c>
      <c r="G166" s="87">
        <v>201.4</v>
      </c>
      <c r="H166" s="87">
        <v>169.3</v>
      </c>
      <c r="I166" s="87">
        <v>178.9</v>
      </c>
      <c r="J166" s="87">
        <v>212.8</v>
      </c>
      <c r="K166" s="87">
        <v>253.7</v>
      </c>
      <c r="L166" s="87">
        <v>297.7</v>
      </c>
      <c r="M166" s="87">
        <v>284.7</v>
      </c>
      <c r="N166" s="87">
        <v>272.39999999999998</v>
      </c>
      <c r="O166" s="34">
        <v>2949.2</v>
      </c>
      <c r="P166" s="35"/>
      <c r="Q166" t="s">
        <v>149</v>
      </c>
      <c r="R166" t="s">
        <v>313</v>
      </c>
    </row>
    <row r="167" spans="1:18">
      <c r="A167">
        <v>91030</v>
      </c>
      <c r="B167" t="s">
        <v>150</v>
      </c>
      <c r="C167" s="87">
        <v>164.4</v>
      </c>
      <c r="D167" s="87">
        <v>137.9</v>
      </c>
      <c r="E167" s="87">
        <v>112.5</v>
      </c>
      <c r="F167" s="87">
        <v>68.8</v>
      </c>
      <c r="G167" s="87">
        <v>45.3</v>
      </c>
      <c r="H167" s="87">
        <v>35.5</v>
      </c>
      <c r="I167" s="87">
        <v>36.700000000000003</v>
      </c>
      <c r="J167" s="87">
        <v>51.1</v>
      </c>
      <c r="K167" s="87">
        <v>67.099999999999994</v>
      </c>
      <c r="L167" s="87">
        <v>102.3</v>
      </c>
      <c r="M167" s="87">
        <v>124.6</v>
      </c>
      <c r="N167" s="87">
        <v>151.4</v>
      </c>
      <c r="O167" s="34">
        <v>1103.7</v>
      </c>
      <c r="P167" s="35"/>
      <c r="Q167" t="s">
        <v>583</v>
      </c>
      <c r="R167" t="s">
        <v>313</v>
      </c>
    </row>
    <row r="168" spans="1:18">
      <c r="A168">
        <v>35147</v>
      </c>
      <c r="B168" t="s">
        <v>151</v>
      </c>
      <c r="C168" s="87">
        <v>245</v>
      </c>
      <c r="D168" s="87">
        <v>193.1</v>
      </c>
      <c r="E168" s="87">
        <v>202.3</v>
      </c>
      <c r="F168" s="87">
        <v>165.1</v>
      </c>
      <c r="G168" s="87">
        <v>129.19999999999999</v>
      </c>
      <c r="H168" s="87">
        <v>102</v>
      </c>
      <c r="I168" s="87">
        <v>114.5</v>
      </c>
      <c r="J168" s="87">
        <v>146</v>
      </c>
      <c r="K168" s="87">
        <v>192.5</v>
      </c>
      <c r="L168" s="87">
        <v>234.4</v>
      </c>
      <c r="M168" s="87">
        <v>240.6</v>
      </c>
      <c r="N168" s="87">
        <v>256.10000000000002</v>
      </c>
      <c r="O168" s="34">
        <v>2209.5</v>
      </c>
      <c r="P168" s="35"/>
      <c r="Q168" t="s">
        <v>152</v>
      </c>
      <c r="R168" t="s">
        <v>313</v>
      </c>
    </row>
    <row r="169" spans="1:18">
      <c r="A169">
        <v>23804</v>
      </c>
      <c r="B169" t="s">
        <v>112</v>
      </c>
      <c r="C169" s="87">
        <v>192.2</v>
      </c>
      <c r="D169" s="87">
        <v>148.19999999999999</v>
      </c>
      <c r="E169" s="87">
        <v>135.80000000000001</v>
      </c>
      <c r="F169" s="87">
        <v>85.6</v>
      </c>
      <c r="G169" s="87">
        <v>55.3</v>
      </c>
      <c r="H169" s="87">
        <v>45</v>
      </c>
      <c r="I169" s="87">
        <v>45.7</v>
      </c>
      <c r="J169" s="87">
        <v>66.400000000000006</v>
      </c>
      <c r="K169" s="87">
        <v>88.7</v>
      </c>
      <c r="L169" s="87">
        <v>123</v>
      </c>
      <c r="M169" s="87">
        <v>147.9</v>
      </c>
      <c r="N169" s="87">
        <v>170.4</v>
      </c>
      <c r="O169" s="34">
        <v>1309.5</v>
      </c>
      <c r="P169" s="35"/>
      <c r="Q169" t="s">
        <v>354</v>
      </c>
      <c r="R169" t="s">
        <v>313</v>
      </c>
    </row>
    <row r="170" spans="1:18">
      <c r="A170">
        <v>81083</v>
      </c>
      <c r="B170" t="s">
        <v>153</v>
      </c>
      <c r="C170" s="87">
        <v>232</v>
      </c>
      <c r="D170" s="87">
        <v>196.5</v>
      </c>
      <c r="E170" s="87">
        <v>158.5</v>
      </c>
      <c r="F170" s="87">
        <v>94.8</v>
      </c>
      <c r="G170" s="87">
        <v>50.2</v>
      </c>
      <c r="H170" s="87">
        <v>31.8</v>
      </c>
      <c r="I170" s="87">
        <v>34</v>
      </c>
      <c r="J170" s="87">
        <v>52.8</v>
      </c>
      <c r="K170" s="87">
        <v>81.400000000000006</v>
      </c>
      <c r="L170" s="87">
        <v>126.7</v>
      </c>
      <c r="M170" s="87">
        <v>167.6</v>
      </c>
      <c r="N170" s="87">
        <v>210.5</v>
      </c>
      <c r="O170" s="34">
        <v>1433.7</v>
      </c>
      <c r="P170" s="35"/>
      <c r="Q170" t="s">
        <v>154</v>
      </c>
      <c r="R170" t="s">
        <v>313</v>
      </c>
    </row>
    <row r="171" spans="1:18">
      <c r="A171">
        <v>9789</v>
      </c>
      <c r="B171" t="s">
        <v>155</v>
      </c>
      <c r="C171" s="87">
        <v>231</v>
      </c>
      <c r="D171" s="87">
        <v>193.4</v>
      </c>
      <c r="E171" s="87">
        <v>173</v>
      </c>
      <c r="F171" s="87">
        <v>118.3</v>
      </c>
      <c r="G171" s="87">
        <v>86.5</v>
      </c>
      <c r="H171" s="87">
        <v>67.900000000000006</v>
      </c>
      <c r="I171" s="87">
        <v>72.2</v>
      </c>
      <c r="J171" s="87">
        <v>89.6</v>
      </c>
      <c r="K171" s="87">
        <v>113.8</v>
      </c>
      <c r="L171" s="87">
        <v>154.9</v>
      </c>
      <c r="M171" s="87">
        <v>185.1</v>
      </c>
      <c r="N171" s="87">
        <v>221.6</v>
      </c>
      <c r="O171" s="34">
        <v>1699.3</v>
      </c>
      <c r="P171" s="35"/>
      <c r="Q171" t="s">
        <v>61</v>
      </c>
      <c r="R171" t="s">
        <v>313</v>
      </c>
    </row>
    <row r="172" spans="1:18">
      <c r="A172">
        <v>11003</v>
      </c>
      <c r="B172" t="s">
        <v>156</v>
      </c>
      <c r="C172" s="87">
        <v>218</v>
      </c>
      <c r="D172" s="87">
        <v>179.8</v>
      </c>
      <c r="E172" s="87">
        <v>173.8</v>
      </c>
      <c r="F172" s="87">
        <v>131.30000000000001</v>
      </c>
      <c r="G172" s="87">
        <v>98.9</v>
      </c>
      <c r="H172" s="87">
        <v>81.7</v>
      </c>
      <c r="I172" s="87">
        <v>86</v>
      </c>
      <c r="J172" s="87">
        <v>114.6</v>
      </c>
      <c r="K172" s="87">
        <v>150</v>
      </c>
      <c r="L172" s="87">
        <v>191.3</v>
      </c>
      <c r="M172" s="87">
        <v>199.8</v>
      </c>
      <c r="N172" s="87">
        <v>217.6</v>
      </c>
      <c r="O172" s="34">
        <v>1855.9</v>
      </c>
      <c r="P172" s="35"/>
      <c r="Q172" t="s">
        <v>157</v>
      </c>
      <c r="R172" t="s">
        <v>313</v>
      </c>
    </row>
    <row r="173" spans="1:18">
      <c r="A173">
        <v>92012</v>
      </c>
      <c r="B173" t="s">
        <v>158</v>
      </c>
      <c r="C173" s="87" t="s">
        <v>299</v>
      </c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34"/>
      <c r="P173" s="35"/>
      <c r="Q173" t="s">
        <v>319</v>
      </c>
      <c r="R173" t="s">
        <v>318</v>
      </c>
    </row>
    <row r="174" spans="1:18">
      <c r="A174">
        <v>14646</v>
      </c>
      <c r="B174" t="s">
        <v>783</v>
      </c>
      <c r="C174" s="87" t="s">
        <v>299</v>
      </c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34"/>
      <c r="P174" s="35"/>
      <c r="Q174" t="s">
        <v>319</v>
      </c>
      <c r="R174" t="s">
        <v>318</v>
      </c>
    </row>
    <row r="175" spans="1:18">
      <c r="A175">
        <v>11004</v>
      </c>
      <c r="B175" t="s">
        <v>784</v>
      </c>
      <c r="C175" s="87">
        <v>376.1</v>
      </c>
      <c r="D175" s="87">
        <v>302.89999999999998</v>
      </c>
      <c r="E175" s="87">
        <v>260.10000000000002</v>
      </c>
      <c r="F175" s="87">
        <v>184.5</v>
      </c>
      <c r="G175" s="87">
        <v>128</v>
      </c>
      <c r="H175" s="87">
        <v>93.6</v>
      </c>
      <c r="I175" s="87">
        <v>105.2</v>
      </c>
      <c r="J175" s="87">
        <v>138.19999999999999</v>
      </c>
      <c r="K175" s="87">
        <v>192.7</v>
      </c>
      <c r="L175" s="87">
        <v>268.8</v>
      </c>
      <c r="M175" s="87">
        <v>310.10000000000002</v>
      </c>
      <c r="N175" s="87">
        <v>350.3</v>
      </c>
      <c r="O175" s="34">
        <v>2718</v>
      </c>
      <c r="P175" s="35"/>
      <c r="Q175" t="s">
        <v>785</v>
      </c>
      <c r="R175" t="s">
        <v>313</v>
      </c>
    </row>
    <row r="176" spans="1:18">
      <c r="A176">
        <v>91186</v>
      </c>
      <c r="B176" t="s">
        <v>786</v>
      </c>
      <c r="C176" s="87">
        <v>162.6</v>
      </c>
      <c r="D176" s="87">
        <v>135.1</v>
      </c>
      <c r="E176" s="87">
        <v>112.7</v>
      </c>
      <c r="F176" s="87">
        <v>67.099999999999994</v>
      </c>
      <c r="G176" s="87">
        <v>42.6</v>
      </c>
      <c r="H176" s="87">
        <v>33.1</v>
      </c>
      <c r="I176" s="87">
        <v>36.9</v>
      </c>
      <c r="J176" s="87">
        <v>48.6</v>
      </c>
      <c r="K176" s="87">
        <v>67.8</v>
      </c>
      <c r="L176" s="87">
        <v>101.3</v>
      </c>
      <c r="M176" s="87">
        <v>124.8</v>
      </c>
      <c r="N176" s="87">
        <v>152.5</v>
      </c>
      <c r="O176" s="34">
        <v>1097.7</v>
      </c>
      <c r="P176" s="35"/>
      <c r="Q176" t="s">
        <v>787</v>
      </c>
      <c r="R176" t="s">
        <v>313</v>
      </c>
    </row>
    <row r="177" spans="1:18">
      <c r="A177">
        <v>46091</v>
      </c>
      <c r="B177" t="s">
        <v>788</v>
      </c>
      <c r="C177" s="87" t="s">
        <v>299</v>
      </c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34"/>
      <c r="P177" s="35"/>
      <c r="Q177" t="s">
        <v>319</v>
      </c>
      <c r="R177" t="s">
        <v>318</v>
      </c>
    </row>
    <row r="178" spans="1:18">
      <c r="A178">
        <v>9843</v>
      </c>
      <c r="B178" t="s">
        <v>789</v>
      </c>
      <c r="C178" s="87">
        <v>226.3</v>
      </c>
      <c r="D178" s="87">
        <v>185.4</v>
      </c>
      <c r="E178" s="87">
        <v>159.1</v>
      </c>
      <c r="F178" s="87">
        <v>96.6</v>
      </c>
      <c r="G178" s="87">
        <v>59.7</v>
      </c>
      <c r="H178" s="87">
        <v>45.1</v>
      </c>
      <c r="I178" s="87">
        <v>45.2</v>
      </c>
      <c r="J178" s="87">
        <v>58.9</v>
      </c>
      <c r="K178" s="87">
        <v>77.2</v>
      </c>
      <c r="L178" s="87">
        <v>115.9</v>
      </c>
      <c r="M178" s="87">
        <v>155</v>
      </c>
      <c r="N178" s="87">
        <v>199.7</v>
      </c>
      <c r="O178" s="34">
        <v>1426.7</v>
      </c>
      <c r="P178" s="35"/>
      <c r="Q178" t="s">
        <v>323</v>
      </c>
      <c r="R178" t="s">
        <v>313</v>
      </c>
    </row>
    <row r="179" spans="1:18">
      <c r="A179">
        <v>6022</v>
      </c>
      <c r="B179" t="s">
        <v>790</v>
      </c>
      <c r="C179" s="87">
        <v>417.9</v>
      </c>
      <c r="D179" s="87">
        <v>351.3</v>
      </c>
      <c r="E179" s="87">
        <v>327.8</v>
      </c>
      <c r="F179" s="87">
        <v>235.3</v>
      </c>
      <c r="G179" s="87">
        <v>150</v>
      </c>
      <c r="H179" s="87">
        <v>92.4</v>
      </c>
      <c r="I179" s="87">
        <v>108.6</v>
      </c>
      <c r="J179" s="87">
        <v>149.69999999999999</v>
      </c>
      <c r="K179" s="87">
        <v>213.8</v>
      </c>
      <c r="L179" s="87">
        <v>294.3</v>
      </c>
      <c r="M179" s="87">
        <v>342.7</v>
      </c>
      <c r="N179" s="87">
        <v>389</v>
      </c>
      <c r="O179" s="34">
        <v>3075.9</v>
      </c>
      <c r="P179" s="35"/>
      <c r="Q179" t="s">
        <v>164</v>
      </c>
      <c r="R179" t="s">
        <v>313</v>
      </c>
    </row>
    <row r="180" spans="1:18">
      <c r="A180">
        <v>40436</v>
      </c>
      <c r="B180" t="s">
        <v>165</v>
      </c>
      <c r="C180" s="87">
        <v>240.9</v>
      </c>
      <c r="D180" s="87">
        <v>187.3</v>
      </c>
      <c r="E180" s="87">
        <v>188.3</v>
      </c>
      <c r="F180" s="87">
        <v>148.69999999999999</v>
      </c>
      <c r="G180" s="87">
        <v>113.3</v>
      </c>
      <c r="H180" s="87">
        <v>88.3</v>
      </c>
      <c r="I180" s="87">
        <v>100.3</v>
      </c>
      <c r="J180" s="87">
        <v>130.69999999999999</v>
      </c>
      <c r="K180" s="87">
        <v>167.2</v>
      </c>
      <c r="L180" s="87">
        <v>212.1</v>
      </c>
      <c r="M180" s="87">
        <v>214.8</v>
      </c>
      <c r="N180" s="87">
        <v>240.3</v>
      </c>
      <c r="O180" s="34">
        <v>2027</v>
      </c>
      <c r="P180" s="35"/>
      <c r="Q180" t="s">
        <v>166</v>
      </c>
      <c r="R180" t="s">
        <v>313</v>
      </c>
    </row>
    <row r="181" spans="1:18">
      <c r="A181">
        <v>87023</v>
      </c>
      <c r="B181" t="s">
        <v>167</v>
      </c>
      <c r="C181" s="87">
        <v>204.7</v>
      </c>
      <c r="D181" s="87">
        <v>170.8</v>
      </c>
      <c r="E181" s="87">
        <v>147.19999999999999</v>
      </c>
      <c r="F181" s="87">
        <v>96.9</v>
      </c>
      <c r="G181" s="87">
        <v>67.400000000000006</v>
      </c>
      <c r="H181" s="87">
        <v>50</v>
      </c>
      <c r="I181" s="87">
        <v>56.3</v>
      </c>
      <c r="J181" s="87">
        <v>73.7</v>
      </c>
      <c r="K181" s="87">
        <v>97.7</v>
      </c>
      <c r="L181" s="87">
        <v>130.80000000000001</v>
      </c>
      <c r="M181" s="87">
        <v>158</v>
      </c>
      <c r="N181" s="87">
        <v>188.2</v>
      </c>
      <c r="O181" s="34">
        <v>1445.3</v>
      </c>
      <c r="P181" s="35"/>
      <c r="Q181" t="s">
        <v>168</v>
      </c>
      <c r="R181" t="s">
        <v>313</v>
      </c>
    </row>
    <row r="182" spans="1:18">
      <c r="A182">
        <v>94137</v>
      </c>
      <c r="B182" t="s">
        <v>169</v>
      </c>
      <c r="C182" s="87" t="s">
        <v>299</v>
      </c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34"/>
      <c r="P182" s="35"/>
      <c r="Q182" t="s">
        <v>319</v>
      </c>
      <c r="R182" t="s">
        <v>318</v>
      </c>
    </row>
    <row r="183" spans="1:18">
      <c r="A183">
        <v>94146</v>
      </c>
      <c r="B183" t="s">
        <v>170</v>
      </c>
      <c r="C183" s="87">
        <v>134.69999999999999</v>
      </c>
      <c r="D183" s="87">
        <v>129.6</v>
      </c>
      <c r="E183" s="87">
        <v>104</v>
      </c>
      <c r="F183" s="87">
        <v>61.2</v>
      </c>
      <c r="G183" s="87">
        <v>45.8</v>
      </c>
      <c r="H183" s="87">
        <v>27.6</v>
      </c>
      <c r="I183" s="87">
        <v>29.7</v>
      </c>
      <c r="J183" s="87">
        <v>42.3</v>
      </c>
      <c r="K183" s="87">
        <v>56.7</v>
      </c>
      <c r="L183" s="87">
        <v>82.7</v>
      </c>
      <c r="M183" s="87">
        <v>105.8</v>
      </c>
      <c r="N183" s="87">
        <v>125</v>
      </c>
      <c r="O183" s="34">
        <v>949.3</v>
      </c>
      <c r="P183" s="35"/>
      <c r="Q183" t="s">
        <v>171</v>
      </c>
      <c r="R183" t="s">
        <v>313</v>
      </c>
    </row>
    <row r="184" spans="1:18">
      <c r="A184">
        <v>30124</v>
      </c>
      <c r="B184" t="s">
        <v>172</v>
      </c>
      <c r="C184" s="87">
        <v>222.8</v>
      </c>
      <c r="D184" s="87">
        <v>186.5</v>
      </c>
      <c r="E184" s="87">
        <v>196.1</v>
      </c>
      <c r="F184" s="87">
        <v>183.1</v>
      </c>
      <c r="G184" s="87">
        <v>174.5</v>
      </c>
      <c r="H184" s="87">
        <v>151.5</v>
      </c>
      <c r="I184" s="87">
        <v>169.1</v>
      </c>
      <c r="J184" s="87">
        <v>205.8</v>
      </c>
      <c r="K184" s="87">
        <v>249.7</v>
      </c>
      <c r="L184" s="87">
        <v>309.3</v>
      </c>
      <c r="M184" s="87">
        <v>300.89999999999998</v>
      </c>
      <c r="N184" s="87">
        <v>268.7</v>
      </c>
      <c r="O184" s="34">
        <v>2600.9</v>
      </c>
      <c r="P184" s="35"/>
      <c r="Q184" t="s">
        <v>173</v>
      </c>
      <c r="R184" t="s">
        <v>313</v>
      </c>
    </row>
    <row r="185" spans="1:18">
      <c r="A185">
        <v>30018</v>
      </c>
      <c r="B185" t="s">
        <v>174</v>
      </c>
      <c r="C185" s="87">
        <v>205.4</v>
      </c>
      <c r="D185" s="87">
        <v>163.9</v>
      </c>
      <c r="E185" s="87">
        <v>184.2</v>
      </c>
      <c r="F185" s="87">
        <v>167.1</v>
      </c>
      <c r="G185" s="87">
        <v>135.80000000000001</v>
      </c>
      <c r="H185" s="87">
        <v>112.5</v>
      </c>
      <c r="I185" s="87">
        <v>123.1</v>
      </c>
      <c r="J185" s="87">
        <v>159.1</v>
      </c>
      <c r="K185" s="87">
        <v>207.8</v>
      </c>
      <c r="L185" s="87">
        <v>255.7</v>
      </c>
      <c r="M185" s="87">
        <v>251.5</v>
      </c>
      <c r="N185" s="87">
        <v>238.6</v>
      </c>
      <c r="O185" s="34">
        <v>2197.1</v>
      </c>
      <c r="P185" s="35"/>
      <c r="Q185" t="s">
        <v>175</v>
      </c>
      <c r="R185" t="s">
        <v>313</v>
      </c>
    </row>
    <row r="186" spans="1:18">
      <c r="A186">
        <v>8315</v>
      </c>
      <c r="B186" t="s">
        <v>176</v>
      </c>
      <c r="C186" s="87" t="s">
        <v>299</v>
      </c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34"/>
      <c r="P186" s="35"/>
      <c r="Q186" t="s">
        <v>319</v>
      </c>
      <c r="R186" t="s">
        <v>318</v>
      </c>
    </row>
    <row r="187" spans="1:18">
      <c r="A187">
        <v>8051</v>
      </c>
      <c r="B187" t="s">
        <v>177</v>
      </c>
      <c r="C187" s="87">
        <v>332.6</v>
      </c>
      <c r="D187" s="87">
        <v>299.60000000000002</v>
      </c>
      <c r="E187" s="87">
        <v>287.7</v>
      </c>
      <c r="F187" s="87">
        <v>196</v>
      </c>
      <c r="G187" s="87">
        <v>143.9</v>
      </c>
      <c r="H187" s="87">
        <v>101.1</v>
      </c>
      <c r="I187" s="87">
        <v>91.2</v>
      </c>
      <c r="J187" s="87">
        <v>99.2</v>
      </c>
      <c r="K187" s="87">
        <v>128.69999999999999</v>
      </c>
      <c r="L187" s="87">
        <v>198.3</v>
      </c>
      <c r="M187" s="87">
        <v>255.8</v>
      </c>
      <c r="N187" s="87">
        <v>312.2</v>
      </c>
      <c r="O187" s="34">
        <v>2445.9</v>
      </c>
      <c r="P187" s="35"/>
      <c r="Q187" t="s">
        <v>787</v>
      </c>
      <c r="R187" t="s">
        <v>313</v>
      </c>
    </row>
    <row r="188" spans="1:18">
      <c r="A188">
        <v>2009</v>
      </c>
      <c r="B188" t="s">
        <v>178</v>
      </c>
      <c r="C188" s="87" t="s">
        <v>299</v>
      </c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34"/>
      <c r="P188" s="35"/>
      <c r="Q188" t="s">
        <v>319</v>
      </c>
      <c r="R188" t="s">
        <v>318</v>
      </c>
    </row>
    <row r="189" spans="1:18">
      <c r="A189">
        <v>13017</v>
      </c>
      <c r="B189" t="s">
        <v>179</v>
      </c>
      <c r="C189" s="87">
        <v>447.6</v>
      </c>
      <c r="D189" s="87">
        <v>366.2</v>
      </c>
      <c r="E189" s="87">
        <v>346</v>
      </c>
      <c r="F189" s="87">
        <v>252.5</v>
      </c>
      <c r="G189" s="87">
        <v>174.8</v>
      </c>
      <c r="H189" s="87">
        <v>127.1</v>
      </c>
      <c r="I189" s="87">
        <v>144.19999999999999</v>
      </c>
      <c r="J189" s="87">
        <v>195.4</v>
      </c>
      <c r="K189" s="87">
        <v>272.7</v>
      </c>
      <c r="L189" s="87">
        <v>367.4</v>
      </c>
      <c r="M189" s="87">
        <v>390.8</v>
      </c>
      <c r="N189" s="87">
        <v>421.7</v>
      </c>
      <c r="O189" s="34">
        <v>3500.7</v>
      </c>
      <c r="P189" s="35"/>
      <c r="Q189" t="s">
        <v>90</v>
      </c>
      <c r="R189" t="s">
        <v>313</v>
      </c>
    </row>
    <row r="190" spans="1:18">
      <c r="A190">
        <v>44036</v>
      </c>
      <c r="B190" t="s">
        <v>180</v>
      </c>
      <c r="C190" s="87">
        <v>312.60000000000002</v>
      </c>
      <c r="D190" s="87">
        <v>284.60000000000002</v>
      </c>
      <c r="E190" s="87">
        <v>250.6</v>
      </c>
      <c r="F190" s="87">
        <v>188.9</v>
      </c>
      <c r="G190" s="87">
        <v>115.3</v>
      </c>
      <c r="H190" s="87">
        <v>83.6</v>
      </c>
      <c r="I190" s="87">
        <v>94.2</v>
      </c>
      <c r="J190" s="87">
        <v>108</v>
      </c>
      <c r="K190" s="87">
        <v>167.4</v>
      </c>
      <c r="L190" s="87">
        <v>214.7</v>
      </c>
      <c r="M190" s="87">
        <v>259</v>
      </c>
      <c r="N190" s="87">
        <v>312.39999999999998</v>
      </c>
      <c r="O190" s="34">
        <v>2372.4</v>
      </c>
      <c r="P190" s="35"/>
      <c r="Q190" t="s">
        <v>181</v>
      </c>
      <c r="R190" t="s">
        <v>313</v>
      </c>
    </row>
    <row r="191" spans="1:18">
      <c r="A191">
        <v>39123</v>
      </c>
      <c r="B191" t="s">
        <v>182</v>
      </c>
      <c r="C191" s="87">
        <v>197.3</v>
      </c>
      <c r="D191" s="87">
        <v>168.3</v>
      </c>
      <c r="E191" s="87">
        <v>165.8</v>
      </c>
      <c r="F191" s="87">
        <v>133.6</v>
      </c>
      <c r="G191" s="87">
        <v>106.6</v>
      </c>
      <c r="H191" s="87">
        <v>91.5</v>
      </c>
      <c r="I191" s="87">
        <v>94.8</v>
      </c>
      <c r="J191" s="87">
        <v>107.4</v>
      </c>
      <c r="K191" s="87">
        <v>131.69999999999999</v>
      </c>
      <c r="L191" s="87">
        <v>168.9</v>
      </c>
      <c r="M191" s="87">
        <v>181.9</v>
      </c>
      <c r="N191" s="87">
        <v>194.2</v>
      </c>
      <c r="O191" s="34">
        <v>1741.2</v>
      </c>
      <c r="P191" s="35"/>
      <c r="Q191" t="s">
        <v>183</v>
      </c>
      <c r="R191" t="s">
        <v>313</v>
      </c>
    </row>
    <row r="192" spans="1:18">
      <c r="A192">
        <v>56013</v>
      </c>
      <c r="B192" t="s">
        <v>184</v>
      </c>
      <c r="C192" s="87">
        <v>170.2</v>
      </c>
      <c r="D192" s="87">
        <v>134.80000000000001</v>
      </c>
      <c r="E192" s="87">
        <v>127.9</v>
      </c>
      <c r="F192" s="87">
        <v>91.4</v>
      </c>
      <c r="G192" s="87">
        <v>62.1</v>
      </c>
      <c r="H192" s="87">
        <v>46.8</v>
      </c>
      <c r="I192" s="87">
        <v>52.9</v>
      </c>
      <c r="J192" s="87">
        <v>76</v>
      </c>
      <c r="K192" s="87">
        <v>109.2</v>
      </c>
      <c r="L192" s="87">
        <v>139.1</v>
      </c>
      <c r="M192" s="87">
        <v>150.69999999999999</v>
      </c>
      <c r="N192" s="87">
        <v>171.7</v>
      </c>
      <c r="O192" s="34">
        <v>1332.6</v>
      </c>
      <c r="P192" s="35"/>
      <c r="Q192" t="s">
        <v>555</v>
      </c>
      <c r="R192" t="s">
        <v>313</v>
      </c>
    </row>
    <row r="193" spans="1:18">
      <c r="A193">
        <v>10554</v>
      </c>
      <c r="B193" t="s">
        <v>187</v>
      </c>
      <c r="C193" s="87" t="s">
        <v>299</v>
      </c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34"/>
      <c r="P193" s="35"/>
      <c r="Q193" t="s">
        <v>319</v>
      </c>
      <c r="R193" t="s">
        <v>318</v>
      </c>
    </row>
    <row r="194" spans="1:18">
      <c r="A194">
        <v>40454</v>
      </c>
      <c r="B194" t="s">
        <v>185</v>
      </c>
      <c r="C194" s="87">
        <v>175.6</v>
      </c>
      <c r="D194" s="87">
        <v>146.6</v>
      </c>
      <c r="E194" s="87">
        <v>139</v>
      </c>
      <c r="F194" s="87">
        <v>104.1</v>
      </c>
      <c r="G194" s="87">
        <v>77.5</v>
      </c>
      <c r="H194" s="87">
        <v>66.7</v>
      </c>
      <c r="I194" s="87">
        <v>73.2</v>
      </c>
      <c r="J194" s="87">
        <v>96.4</v>
      </c>
      <c r="K194" s="87">
        <v>128.19999999999999</v>
      </c>
      <c r="L194" s="87">
        <v>152.4</v>
      </c>
      <c r="M194" s="87">
        <v>168</v>
      </c>
      <c r="N194" s="87">
        <v>193.3</v>
      </c>
      <c r="O194" s="34">
        <v>1509.8</v>
      </c>
      <c r="P194" s="35"/>
      <c r="Q194" t="s">
        <v>186</v>
      </c>
      <c r="R194" t="s">
        <v>313</v>
      </c>
    </row>
    <row r="195" spans="1:18">
      <c r="A195">
        <v>85034</v>
      </c>
      <c r="B195" t="s">
        <v>188</v>
      </c>
      <c r="C195" s="87">
        <v>165</v>
      </c>
      <c r="D195" s="87">
        <v>135.69999999999999</v>
      </c>
      <c r="E195" s="87">
        <v>114.3</v>
      </c>
      <c r="F195" s="87">
        <v>74.8</v>
      </c>
      <c r="G195" s="87">
        <v>50</v>
      </c>
      <c r="H195" s="87">
        <v>36.9</v>
      </c>
      <c r="I195" s="87">
        <v>44.3</v>
      </c>
      <c r="J195" s="87">
        <v>62.9</v>
      </c>
      <c r="K195" s="87">
        <v>82.7</v>
      </c>
      <c r="L195" s="87">
        <v>112.6</v>
      </c>
      <c r="M195" s="87">
        <v>125.8</v>
      </c>
      <c r="N195" s="87">
        <v>154.19999999999999</v>
      </c>
      <c r="O195" s="34">
        <v>1156.4000000000001</v>
      </c>
      <c r="P195" s="35"/>
      <c r="Q195" t="s">
        <v>61</v>
      </c>
      <c r="R195" t="s">
        <v>313</v>
      </c>
    </row>
    <row r="196" spans="1:18">
      <c r="A196">
        <v>79015</v>
      </c>
      <c r="B196" t="s">
        <v>189</v>
      </c>
      <c r="C196" s="87" t="s">
        <v>299</v>
      </c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34"/>
      <c r="P196" s="35"/>
      <c r="Q196" t="s">
        <v>319</v>
      </c>
      <c r="R196" t="s">
        <v>318</v>
      </c>
    </row>
    <row r="197" spans="1:18">
      <c r="A197">
        <v>20028</v>
      </c>
      <c r="B197" t="s">
        <v>191</v>
      </c>
      <c r="C197" s="87">
        <v>321</v>
      </c>
      <c r="D197" s="87">
        <v>254.4</v>
      </c>
      <c r="E197" s="87">
        <v>210.4</v>
      </c>
      <c r="F197" s="87">
        <v>131.30000000000001</v>
      </c>
      <c r="G197" s="87">
        <v>81.5</v>
      </c>
      <c r="H197" s="87">
        <v>54</v>
      </c>
      <c r="I197" s="87">
        <v>61.6</v>
      </c>
      <c r="J197" s="87">
        <v>99.6</v>
      </c>
      <c r="K197" s="87">
        <v>150.1</v>
      </c>
      <c r="L197" s="87">
        <v>201.5</v>
      </c>
      <c r="M197" s="87">
        <v>240</v>
      </c>
      <c r="N197" s="87">
        <v>292</v>
      </c>
      <c r="O197" s="34">
        <v>2095.6999999999998</v>
      </c>
      <c r="P197" s="35"/>
      <c r="Q197" t="s">
        <v>192</v>
      </c>
      <c r="R197" t="s">
        <v>313</v>
      </c>
    </row>
    <row r="198" spans="1:18">
      <c r="A198">
        <v>24041</v>
      </c>
      <c r="B198" t="s">
        <v>796</v>
      </c>
      <c r="C198" s="87">
        <v>274.3</v>
      </c>
      <c r="D198" s="87">
        <v>230.1</v>
      </c>
      <c r="E198" s="87">
        <v>185.1</v>
      </c>
      <c r="F198" s="87">
        <v>112.5</v>
      </c>
      <c r="G198" s="87">
        <v>67.7</v>
      </c>
      <c r="H198" s="87">
        <v>42.8</v>
      </c>
      <c r="I198" s="87">
        <v>53.2</v>
      </c>
      <c r="J198" s="87">
        <v>77.599999999999994</v>
      </c>
      <c r="K198" s="87">
        <v>110.4</v>
      </c>
      <c r="L198" s="87">
        <v>163.4</v>
      </c>
      <c r="M198" s="87">
        <v>211</v>
      </c>
      <c r="N198" s="87">
        <v>259.89999999999998</v>
      </c>
      <c r="O198" s="34">
        <v>1764.9</v>
      </c>
      <c r="P198" s="35"/>
      <c r="Q198" t="s">
        <v>797</v>
      </c>
      <c r="R198" t="s">
        <v>313</v>
      </c>
    </row>
    <row r="199" spans="1:18">
      <c r="A199">
        <v>48046</v>
      </c>
      <c r="B199" t="s">
        <v>193</v>
      </c>
      <c r="C199" s="87" t="s">
        <v>299</v>
      </c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34"/>
      <c r="P199" s="35"/>
      <c r="Q199" t="s">
        <v>319</v>
      </c>
      <c r="R199" t="s">
        <v>318</v>
      </c>
    </row>
    <row r="200" spans="1:18">
      <c r="A200">
        <v>41521</v>
      </c>
      <c r="B200" t="s">
        <v>194</v>
      </c>
      <c r="C200" s="87">
        <v>311.3</v>
      </c>
      <c r="D200" s="87">
        <v>248.4</v>
      </c>
      <c r="E200" s="87">
        <v>228.7</v>
      </c>
      <c r="F200" s="87">
        <v>161.80000000000001</v>
      </c>
      <c r="G200" s="87">
        <v>109.6</v>
      </c>
      <c r="H200" s="87">
        <v>77.599999999999994</v>
      </c>
      <c r="I200" s="87">
        <v>85</v>
      </c>
      <c r="J200" s="87">
        <v>124.5</v>
      </c>
      <c r="K200" s="87">
        <v>182.1</v>
      </c>
      <c r="L200" s="87">
        <v>244.3</v>
      </c>
      <c r="M200" s="87">
        <v>275.7</v>
      </c>
      <c r="N200" s="87">
        <v>294.8</v>
      </c>
      <c r="O200" s="34">
        <v>2321.1</v>
      </c>
      <c r="P200" s="35"/>
      <c r="Q200" t="s">
        <v>684</v>
      </c>
      <c r="R200" t="s">
        <v>313</v>
      </c>
    </row>
    <row r="201" spans="1:18">
      <c r="A201">
        <v>70263</v>
      </c>
      <c r="B201" t="s">
        <v>195</v>
      </c>
      <c r="C201" s="87">
        <v>196.5</v>
      </c>
      <c r="D201" s="87">
        <v>148.1</v>
      </c>
      <c r="E201" s="87">
        <v>123.1</v>
      </c>
      <c r="F201" s="87">
        <v>76.599999999999994</v>
      </c>
      <c r="G201" s="87">
        <v>50</v>
      </c>
      <c r="H201" s="87">
        <v>32.5</v>
      </c>
      <c r="I201" s="87">
        <v>37.700000000000003</v>
      </c>
      <c r="J201" s="87">
        <v>58.2</v>
      </c>
      <c r="K201" s="87">
        <v>85</v>
      </c>
      <c r="L201" s="87">
        <v>120.1</v>
      </c>
      <c r="M201" s="87">
        <v>148.4</v>
      </c>
      <c r="N201" s="87">
        <v>187</v>
      </c>
      <c r="O201" s="34">
        <v>1258.8</v>
      </c>
      <c r="P201" s="35"/>
      <c r="Q201" t="s">
        <v>196</v>
      </c>
      <c r="R201" t="s">
        <v>313</v>
      </c>
    </row>
    <row r="202" spans="1:18">
      <c r="A202">
        <v>81019</v>
      </c>
      <c r="B202" t="s">
        <v>915</v>
      </c>
      <c r="C202" s="87">
        <v>231.5</v>
      </c>
      <c r="D202" s="87">
        <v>187.1</v>
      </c>
      <c r="E202" s="87">
        <v>153.5</v>
      </c>
      <c r="F202" s="87">
        <v>88.4</v>
      </c>
      <c r="G202" s="87">
        <v>43.9</v>
      </c>
      <c r="H202" s="87">
        <v>26.9</v>
      </c>
      <c r="I202" s="87">
        <v>26.4</v>
      </c>
      <c r="J202" s="87">
        <v>44.7</v>
      </c>
      <c r="K202" s="87">
        <v>70.5</v>
      </c>
      <c r="L202" s="87">
        <v>119.9</v>
      </c>
      <c r="M202" s="87">
        <v>163</v>
      </c>
      <c r="N202" s="87">
        <v>206.7</v>
      </c>
      <c r="O202" s="34">
        <v>1363.2</v>
      </c>
      <c r="P202" s="35"/>
      <c r="Q202" t="s">
        <v>11</v>
      </c>
      <c r="R202" t="s">
        <v>313</v>
      </c>
    </row>
    <row r="203" spans="1:18">
      <c r="A203">
        <v>14508</v>
      </c>
      <c r="B203" t="s">
        <v>199</v>
      </c>
      <c r="C203" s="87">
        <v>176.8</v>
      </c>
      <c r="D203" s="87">
        <v>146.30000000000001</v>
      </c>
      <c r="E203" s="87">
        <v>154.9</v>
      </c>
      <c r="F203" s="87">
        <v>159.9</v>
      </c>
      <c r="G203" s="87">
        <v>167.9</v>
      </c>
      <c r="H203" s="87">
        <v>156.1</v>
      </c>
      <c r="I203" s="87">
        <v>162.4</v>
      </c>
      <c r="J203" s="87">
        <v>189.4</v>
      </c>
      <c r="K203" s="87">
        <v>201.9</v>
      </c>
      <c r="L203" s="87">
        <v>222.7</v>
      </c>
      <c r="M203" s="87">
        <v>220</v>
      </c>
      <c r="N203" s="87">
        <v>205.7</v>
      </c>
      <c r="O203" s="34">
        <v>2125.8000000000002</v>
      </c>
      <c r="P203" s="35"/>
      <c r="Q203" t="s">
        <v>90</v>
      </c>
      <c r="R203" t="s">
        <v>313</v>
      </c>
    </row>
    <row r="204" spans="1:18">
      <c r="A204">
        <v>66134</v>
      </c>
      <c r="B204" t="s">
        <v>993</v>
      </c>
      <c r="C204" s="87" t="s">
        <v>299</v>
      </c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34"/>
      <c r="P204" s="35"/>
      <c r="Q204" t="s">
        <v>319</v>
      </c>
      <c r="R204" t="s">
        <v>318</v>
      </c>
    </row>
    <row r="205" spans="1:18">
      <c r="A205">
        <v>86305</v>
      </c>
      <c r="B205" t="s">
        <v>994</v>
      </c>
      <c r="C205" s="87">
        <v>222.7</v>
      </c>
      <c r="D205" s="87">
        <v>187.6</v>
      </c>
      <c r="E205" s="87">
        <v>155.5</v>
      </c>
      <c r="F205" s="87">
        <v>102.9</v>
      </c>
      <c r="G205" s="87">
        <v>70.8</v>
      </c>
      <c r="H205" s="87">
        <v>48.8</v>
      </c>
      <c r="I205" s="87">
        <v>55.6</v>
      </c>
      <c r="J205" s="87">
        <v>73.599999999999994</v>
      </c>
      <c r="K205" s="87">
        <v>99.6</v>
      </c>
      <c r="L205" s="87">
        <v>133.6</v>
      </c>
      <c r="M205" s="87">
        <v>160.9</v>
      </c>
      <c r="N205" s="87">
        <v>198</v>
      </c>
      <c r="O205" s="34">
        <v>1527</v>
      </c>
      <c r="P205" s="35"/>
      <c r="Q205" t="s">
        <v>995</v>
      </c>
      <c r="R205" t="s">
        <v>313</v>
      </c>
    </row>
    <row r="206" spans="1:18">
      <c r="A206">
        <v>75028</v>
      </c>
      <c r="B206" t="s">
        <v>996</v>
      </c>
      <c r="C206" s="87">
        <v>268.10000000000002</v>
      </c>
      <c r="D206" s="87">
        <v>230.3</v>
      </c>
      <c r="E206" s="87">
        <v>188.8</v>
      </c>
      <c r="F206" s="87">
        <v>111.6</v>
      </c>
      <c r="G206" s="87">
        <v>66.3</v>
      </c>
      <c r="H206" s="87">
        <v>42.6</v>
      </c>
      <c r="I206" s="87">
        <v>48.4</v>
      </c>
      <c r="J206" s="87">
        <v>71.8</v>
      </c>
      <c r="K206" s="87">
        <v>105.7</v>
      </c>
      <c r="L206" s="87">
        <v>159.30000000000001</v>
      </c>
      <c r="M206" s="87">
        <v>214.3</v>
      </c>
      <c r="N206" s="87">
        <v>265.89999999999998</v>
      </c>
      <c r="O206" s="34">
        <v>1762.1</v>
      </c>
      <c r="P206" s="35"/>
      <c r="Q206" t="s">
        <v>997</v>
      </c>
      <c r="R206" t="s">
        <v>313</v>
      </c>
    </row>
    <row r="207" spans="1:18">
      <c r="A207">
        <v>94069</v>
      </c>
      <c r="B207" t="s">
        <v>998</v>
      </c>
      <c r="C207" s="87">
        <v>154.30000000000001</v>
      </c>
      <c r="D207" s="87">
        <v>125.3</v>
      </c>
      <c r="E207" s="87">
        <v>94.9</v>
      </c>
      <c r="F207" s="87">
        <v>58.3</v>
      </c>
      <c r="G207" s="87">
        <v>36.700000000000003</v>
      </c>
      <c r="H207" s="87">
        <v>24.2</v>
      </c>
      <c r="I207" s="87">
        <v>27.8</v>
      </c>
      <c r="J207" s="87">
        <v>41.8</v>
      </c>
      <c r="K207" s="87">
        <v>64.400000000000006</v>
      </c>
      <c r="L207" s="87">
        <v>96</v>
      </c>
      <c r="M207" s="87">
        <v>114.9</v>
      </c>
      <c r="N207" s="87">
        <v>140</v>
      </c>
      <c r="O207" s="34">
        <v>976.8</v>
      </c>
      <c r="P207" s="35"/>
      <c r="Q207" t="s">
        <v>999</v>
      </c>
      <c r="R207" t="s">
        <v>313</v>
      </c>
    </row>
    <row r="208" spans="1:18">
      <c r="A208">
        <v>94220</v>
      </c>
      <c r="B208" t="s">
        <v>1000</v>
      </c>
      <c r="C208" s="87" t="s">
        <v>299</v>
      </c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34"/>
      <c r="P208" s="35"/>
      <c r="Q208" t="s">
        <v>319</v>
      </c>
      <c r="R208" t="s">
        <v>318</v>
      </c>
    </row>
    <row r="209" spans="1:18">
      <c r="A209">
        <v>18139</v>
      </c>
      <c r="B209" t="s">
        <v>624</v>
      </c>
      <c r="C209" s="87">
        <v>291.7</v>
      </c>
      <c r="D209" s="87">
        <v>248</v>
      </c>
      <c r="E209" s="87">
        <v>205.4</v>
      </c>
      <c r="F209" s="87">
        <v>129.5</v>
      </c>
      <c r="G209" s="87">
        <v>85.3</v>
      </c>
      <c r="H209" s="87">
        <v>56.2</v>
      </c>
      <c r="I209" s="87">
        <v>60.9</v>
      </c>
      <c r="J209" s="87">
        <v>78.599999999999994</v>
      </c>
      <c r="K209" s="87">
        <v>105.7</v>
      </c>
      <c r="L209" s="87">
        <v>156.80000000000001</v>
      </c>
      <c r="M209" s="87">
        <v>214.4</v>
      </c>
      <c r="N209" s="87">
        <v>254.5</v>
      </c>
      <c r="O209" s="34">
        <v>1864.8</v>
      </c>
      <c r="P209" s="35"/>
      <c r="Q209" t="s">
        <v>625</v>
      </c>
      <c r="R209" t="s">
        <v>313</v>
      </c>
    </row>
    <row r="210" spans="1:18">
      <c r="A210">
        <v>55024</v>
      </c>
      <c r="B210" t="s">
        <v>1001</v>
      </c>
      <c r="C210" s="87">
        <v>240.4</v>
      </c>
      <c r="D210" s="87">
        <v>192.1</v>
      </c>
      <c r="E210" s="87">
        <v>184</v>
      </c>
      <c r="F210" s="87">
        <v>130.80000000000001</v>
      </c>
      <c r="G210" s="87">
        <v>84.5</v>
      </c>
      <c r="H210" s="87">
        <v>57.4</v>
      </c>
      <c r="I210" s="87">
        <v>60.1</v>
      </c>
      <c r="J210" s="87">
        <v>85.4</v>
      </c>
      <c r="K210" s="87">
        <v>120.4</v>
      </c>
      <c r="L210" s="87">
        <v>167.1</v>
      </c>
      <c r="M210" s="87">
        <v>200.8</v>
      </c>
      <c r="N210" s="87">
        <v>241.8</v>
      </c>
      <c r="O210" s="34">
        <v>1768.2</v>
      </c>
      <c r="P210" s="35"/>
      <c r="Q210" t="s">
        <v>253</v>
      </c>
      <c r="R210" t="s">
        <v>313</v>
      </c>
    </row>
    <row r="211" spans="1:18">
      <c r="A211">
        <v>91240</v>
      </c>
      <c r="B211" t="s">
        <v>254</v>
      </c>
      <c r="C211" s="87">
        <v>177.3</v>
      </c>
      <c r="D211" s="87">
        <v>142.9</v>
      </c>
      <c r="E211" s="87">
        <v>121.1</v>
      </c>
      <c r="F211" s="87">
        <v>69.5</v>
      </c>
      <c r="G211" s="87">
        <v>40.1</v>
      </c>
      <c r="H211" s="87">
        <v>34.1</v>
      </c>
      <c r="I211" s="87">
        <v>33.299999999999997</v>
      </c>
      <c r="J211" s="87">
        <v>55.3</v>
      </c>
      <c r="K211" s="87">
        <v>76.099999999999994</v>
      </c>
      <c r="L211" s="87">
        <v>115.4</v>
      </c>
      <c r="M211" s="87">
        <v>141.5</v>
      </c>
      <c r="N211" s="87">
        <v>163</v>
      </c>
      <c r="O211" s="34">
        <v>1168.3</v>
      </c>
      <c r="P211" s="35"/>
      <c r="Q211" t="s">
        <v>688</v>
      </c>
      <c r="R211" t="s">
        <v>313</v>
      </c>
    </row>
    <row r="212" spans="1:18">
      <c r="A212">
        <v>33079</v>
      </c>
      <c r="B212" t="s">
        <v>689</v>
      </c>
      <c r="C212" s="87" t="s">
        <v>299</v>
      </c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34"/>
      <c r="P212" s="35"/>
      <c r="Q212" t="s">
        <v>319</v>
      </c>
      <c r="R212" t="s">
        <v>318</v>
      </c>
    </row>
    <row r="213" spans="1:18">
      <c r="A213">
        <v>40093</v>
      </c>
      <c r="B213" t="s">
        <v>690</v>
      </c>
      <c r="C213" s="87">
        <v>171.1</v>
      </c>
      <c r="D213" s="87">
        <v>134.9</v>
      </c>
      <c r="E213" s="87">
        <v>129</v>
      </c>
      <c r="F213" s="87">
        <v>97.8</v>
      </c>
      <c r="G213" s="87">
        <v>71.400000000000006</v>
      </c>
      <c r="H213" s="87">
        <v>60.7</v>
      </c>
      <c r="I213" s="87">
        <v>64.900000000000006</v>
      </c>
      <c r="J213" s="87">
        <v>87.5</v>
      </c>
      <c r="K213" s="87">
        <v>122.2</v>
      </c>
      <c r="L213" s="87">
        <v>149.30000000000001</v>
      </c>
      <c r="M213" s="87">
        <v>167.8</v>
      </c>
      <c r="N213" s="87">
        <v>179.5</v>
      </c>
      <c r="O213" s="34">
        <v>1416.5</v>
      </c>
      <c r="P213" s="35"/>
      <c r="Q213" t="s">
        <v>691</v>
      </c>
      <c r="R213" t="s">
        <v>313</v>
      </c>
    </row>
    <row r="214" spans="1:18">
      <c r="A214">
        <v>2012</v>
      </c>
      <c r="B214" t="s">
        <v>692</v>
      </c>
      <c r="C214" s="87">
        <v>277.39999999999998</v>
      </c>
      <c r="D214" s="87">
        <v>223.1</v>
      </c>
      <c r="E214" s="87">
        <v>245.6</v>
      </c>
      <c r="F214" s="87">
        <v>243.6</v>
      </c>
      <c r="G214" s="87">
        <v>210.2</v>
      </c>
      <c r="H214" s="87">
        <v>177.6</v>
      </c>
      <c r="I214" s="87">
        <v>191.3</v>
      </c>
      <c r="J214" s="87">
        <v>234.4</v>
      </c>
      <c r="K214" s="87">
        <v>286.8</v>
      </c>
      <c r="L214" s="87">
        <v>337.9</v>
      </c>
      <c r="M214" s="87">
        <v>326.8</v>
      </c>
      <c r="N214" s="87">
        <v>309.8</v>
      </c>
      <c r="O214" s="34">
        <v>3068.4</v>
      </c>
      <c r="P214" s="35"/>
      <c r="Q214" t="s">
        <v>61</v>
      </c>
      <c r="R214" t="s">
        <v>313</v>
      </c>
    </row>
    <row r="215" spans="1:18">
      <c r="A215">
        <v>6025</v>
      </c>
      <c r="B215" t="s">
        <v>693</v>
      </c>
      <c r="C215" s="87" t="s">
        <v>299</v>
      </c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34"/>
      <c r="P215" s="35"/>
      <c r="Q215" t="s">
        <v>319</v>
      </c>
      <c r="R215" t="s">
        <v>318</v>
      </c>
    </row>
    <row r="216" spans="1:18">
      <c r="A216">
        <v>90103</v>
      </c>
      <c r="B216" t="s">
        <v>694</v>
      </c>
      <c r="C216" s="87">
        <v>208.7</v>
      </c>
      <c r="D216" s="87">
        <v>189.7</v>
      </c>
      <c r="E216" s="87">
        <v>153.30000000000001</v>
      </c>
      <c r="F216" s="87">
        <v>87.1</v>
      </c>
      <c r="G216" s="87">
        <v>51.3</v>
      </c>
      <c r="H216" s="87">
        <v>35.5</v>
      </c>
      <c r="I216" s="87">
        <v>42.6</v>
      </c>
      <c r="J216" s="87">
        <v>58.2</v>
      </c>
      <c r="K216" s="87">
        <v>75.599999999999994</v>
      </c>
      <c r="L216" s="87">
        <v>106.1</v>
      </c>
      <c r="M216" s="87">
        <v>128.9</v>
      </c>
      <c r="N216" s="87">
        <v>170.1</v>
      </c>
      <c r="O216" s="34">
        <v>1307.0999999999999</v>
      </c>
      <c r="P216" s="35"/>
      <c r="Q216" t="s">
        <v>695</v>
      </c>
      <c r="R216" t="s">
        <v>313</v>
      </c>
    </row>
    <row r="217" spans="1:18">
      <c r="A217">
        <v>9812</v>
      </c>
      <c r="B217" t="s">
        <v>696</v>
      </c>
      <c r="C217" s="87">
        <v>248.2</v>
      </c>
      <c r="D217" s="87">
        <v>217.5</v>
      </c>
      <c r="E217" s="87">
        <v>192.9</v>
      </c>
      <c r="F217" s="87">
        <v>120.6</v>
      </c>
      <c r="G217" s="87">
        <v>87.9</v>
      </c>
      <c r="H217" s="87">
        <v>62.4</v>
      </c>
      <c r="I217" s="87">
        <v>68.8</v>
      </c>
      <c r="J217" s="87">
        <v>71.7</v>
      </c>
      <c r="K217" s="87">
        <v>92.2</v>
      </c>
      <c r="L217" s="87">
        <v>125.8</v>
      </c>
      <c r="M217" s="87">
        <v>168.1</v>
      </c>
      <c r="N217" s="87">
        <v>219.3</v>
      </c>
      <c r="O217" s="34">
        <v>1682.9</v>
      </c>
      <c r="P217" s="35"/>
      <c r="Q217" t="s">
        <v>354</v>
      </c>
      <c r="R217" t="s">
        <v>313</v>
      </c>
    </row>
    <row r="218" spans="1:18">
      <c r="A218">
        <v>94027</v>
      </c>
      <c r="B218" t="s">
        <v>697</v>
      </c>
      <c r="C218" s="87">
        <v>102.3</v>
      </c>
      <c r="D218" s="87">
        <v>86.8</v>
      </c>
      <c r="E218" s="87">
        <v>60.1</v>
      </c>
      <c r="F218" s="87">
        <v>40.700000000000003</v>
      </c>
      <c r="G218" s="87">
        <v>29.8</v>
      </c>
      <c r="H218" s="87">
        <v>22.5</v>
      </c>
      <c r="I218" s="87">
        <v>24.5</v>
      </c>
      <c r="J218" s="87">
        <v>29.6</v>
      </c>
      <c r="K218" s="87">
        <v>46.1</v>
      </c>
      <c r="L218" s="87">
        <v>69.7</v>
      </c>
      <c r="M218" s="87">
        <v>87.9</v>
      </c>
      <c r="N218" s="87">
        <v>88.2</v>
      </c>
      <c r="O218" s="34">
        <v>688.2</v>
      </c>
      <c r="P218" s="35"/>
      <c r="Q218" t="s">
        <v>698</v>
      </c>
      <c r="R218" t="s">
        <v>313</v>
      </c>
    </row>
    <row r="219" spans="1:18">
      <c r="A219">
        <v>76111</v>
      </c>
      <c r="B219" t="s">
        <v>699</v>
      </c>
      <c r="C219" s="87">
        <v>317.89999999999998</v>
      </c>
      <c r="D219" s="87">
        <v>250.9</v>
      </c>
      <c r="E219" s="87">
        <v>205</v>
      </c>
      <c r="F219" s="87">
        <v>121.4</v>
      </c>
      <c r="G219" s="87">
        <v>72.7</v>
      </c>
      <c r="H219" s="87">
        <v>51</v>
      </c>
      <c r="I219" s="87">
        <v>55.8</v>
      </c>
      <c r="J219" s="87">
        <v>83.7</v>
      </c>
      <c r="K219" s="87">
        <v>112.9</v>
      </c>
      <c r="L219" s="87">
        <v>168.4</v>
      </c>
      <c r="M219" s="87">
        <v>214.5</v>
      </c>
      <c r="N219" s="87">
        <v>291.2</v>
      </c>
      <c r="O219" s="34">
        <v>1924.9</v>
      </c>
      <c r="P219" s="35"/>
      <c r="Q219" t="s">
        <v>368</v>
      </c>
      <c r="R219" t="s">
        <v>313</v>
      </c>
    </row>
    <row r="220" spans="1:18">
      <c r="A220">
        <v>85150</v>
      </c>
      <c r="B220" t="s">
        <v>700</v>
      </c>
      <c r="C220" s="87">
        <v>215.6</v>
      </c>
      <c r="D220" s="87">
        <v>191.7</v>
      </c>
      <c r="E220" s="87">
        <v>148.80000000000001</v>
      </c>
      <c r="F220" s="87">
        <v>83.9</v>
      </c>
      <c r="G220" s="87">
        <v>48.9</v>
      </c>
      <c r="H220" s="87">
        <v>33.200000000000003</v>
      </c>
      <c r="I220" s="87">
        <v>40.799999999999997</v>
      </c>
      <c r="J220" s="87">
        <v>53.5</v>
      </c>
      <c r="K220" s="87">
        <v>81.2</v>
      </c>
      <c r="L220" s="87">
        <v>117.3</v>
      </c>
      <c r="M220" s="87">
        <v>146.9</v>
      </c>
      <c r="N220" s="87">
        <v>188.6</v>
      </c>
      <c r="O220" s="34">
        <v>1359.8</v>
      </c>
      <c r="P220" s="35"/>
      <c r="Q220" t="s">
        <v>701</v>
      </c>
      <c r="R220" t="s">
        <v>313</v>
      </c>
    </row>
    <row r="221" spans="1:18">
      <c r="A221">
        <v>97078</v>
      </c>
      <c r="B221" t="s">
        <v>702</v>
      </c>
      <c r="C221" s="87" t="s">
        <v>299</v>
      </c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34"/>
      <c r="P221" s="35"/>
      <c r="Q221" t="s">
        <v>319</v>
      </c>
      <c r="R221" t="s">
        <v>318</v>
      </c>
    </row>
    <row r="222" spans="1:18">
      <c r="A222">
        <v>200833</v>
      </c>
      <c r="B222" t="s">
        <v>713</v>
      </c>
      <c r="C222" s="87" t="s">
        <v>299</v>
      </c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34"/>
      <c r="P222" s="35"/>
      <c r="Q222" t="s">
        <v>319</v>
      </c>
      <c r="R222" t="s">
        <v>318</v>
      </c>
    </row>
    <row r="223" spans="1:18">
      <c r="A223">
        <v>41044</v>
      </c>
      <c r="B223" t="s">
        <v>703</v>
      </c>
      <c r="C223" s="87">
        <v>212.1</v>
      </c>
      <c r="D223" s="87">
        <v>169.5</v>
      </c>
      <c r="E223" s="87">
        <v>161.5</v>
      </c>
      <c r="F223" s="87">
        <v>119.7</v>
      </c>
      <c r="G223" s="87">
        <v>80</v>
      </c>
      <c r="H223" s="87">
        <v>63.6</v>
      </c>
      <c r="I223" s="87">
        <v>71.5</v>
      </c>
      <c r="J223" s="87">
        <v>95.7</v>
      </c>
      <c r="K223" s="87">
        <v>132.1</v>
      </c>
      <c r="L223" s="87">
        <v>168.5</v>
      </c>
      <c r="M223" s="87">
        <v>189.9</v>
      </c>
      <c r="N223" s="87">
        <v>215.4</v>
      </c>
      <c r="O223" s="34">
        <v>1679.5</v>
      </c>
      <c r="P223" s="35"/>
      <c r="Q223" t="s">
        <v>704</v>
      </c>
      <c r="R223" t="s">
        <v>313</v>
      </c>
    </row>
    <row r="224" spans="1:18">
      <c r="A224">
        <v>75032</v>
      </c>
      <c r="B224" t="s">
        <v>705</v>
      </c>
      <c r="C224" s="87">
        <v>273.39999999999998</v>
      </c>
      <c r="D224" s="87">
        <v>230.4</v>
      </c>
      <c r="E224" s="87">
        <v>185.6</v>
      </c>
      <c r="F224" s="87">
        <v>112.8</v>
      </c>
      <c r="G224" s="87">
        <v>68</v>
      </c>
      <c r="H224" s="87">
        <v>40.5</v>
      </c>
      <c r="I224" s="87">
        <v>46.2</v>
      </c>
      <c r="J224" s="87">
        <v>66.3</v>
      </c>
      <c r="K224" s="87">
        <v>105.6</v>
      </c>
      <c r="L224" s="87">
        <v>161.9</v>
      </c>
      <c r="M224" s="87">
        <v>212.5</v>
      </c>
      <c r="N224" s="87">
        <v>270.10000000000002</v>
      </c>
      <c r="O224" s="34">
        <v>1761.2</v>
      </c>
      <c r="P224" s="35"/>
      <c r="Q224" t="s">
        <v>706</v>
      </c>
      <c r="R224" t="s">
        <v>313</v>
      </c>
    </row>
    <row r="225" spans="1:18">
      <c r="A225">
        <v>40584</v>
      </c>
      <c r="B225" t="s">
        <v>708</v>
      </c>
      <c r="C225" s="87">
        <v>163.69999999999999</v>
      </c>
      <c r="D225" s="87">
        <v>143.1</v>
      </c>
      <c r="E225" s="87">
        <v>131.9</v>
      </c>
      <c r="F225" s="87">
        <v>105.6</v>
      </c>
      <c r="G225" s="87">
        <v>83.5</v>
      </c>
      <c r="H225" s="87">
        <v>73.8</v>
      </c>
      <c r="I225" s="87">
        <v>81.5</v>
      </c>
      <c r="J225" s="87">
        <v>100.4</v>
      </c>
      <c r="K225" s="87">
        <v>127.6</v>
      </c>
      <c r="L225" s="87">
        <v>148.30000000000001</v>
      </c>
      <c r="M225" s="87">
        <v>148.1</v>
      </c>
      <c r="N225" s="87">
        <v>168.2</v>
      </c>
      <c r="O225" s="34">
        <v>1479.6</v>
      </c>
      <c r="P225" s="35"/>
      <c r="Q225" t="s">
        <v>709</v>
      </c>
      <c r="R225" t="s">
        <v>313</v>
      </c>
    </row>
    <row r="226" spans="1:18">
      <c r="A226">
        <v>94029</v>
      </c>
      <c r="B226" t="s">
        <v>711</v>
      </c>
      <c r="C226" s="87">
        <v>134.6</v>
      </c>
      <c r="D226" s="87">
        <v>108.7</v>
      </c>
      <c r="E226" s="87">
        <v>90.7</v>
      </c>
      <c r="F226" s="87">
        <v>58.2</v>
      </c>
      <c r="G226" s="87">
        <v>40.4</v>
      </c>
      <c r="H226" s="87">
        <v>24.5</v>
      </c>
      <c r="I226" s="87">
        <v>25.9</v>
      </c>
      <c r="J226" s="87">
        <v>38.4</v>
      </c>
      <c r="K226" s="87">
        <v>58.7</v>
      </c>
      <c r="L226" s="87">
        <v>84.4</v>
      </c>
      <c r="M226" s="87">
        <v>104</v>
      </c>
      <c r="N226" s="87">
        <v>122.8</v>
      </c>
      <c r="O226" s="34">
        <v>886.8</v>
      </c>
      <c r="P226" s="35"/>
      <c r="Q226" t="s">
        <v>712</v>
      </c>
      <c r="R226" t="s">
        <v>313</v>
      </c>
    </row>
    <row r="227" spans="1:18">
      <c r="A227">
        <v>94008</v>
      </c>
      <c r="B227" t="s">
        <v>710</v>
      </c>
      <c r="C227" s="87">
        <v>195.8</v>
      </c>
      <c r="D227" s="87">
        <v>153.69999999999999</v>
      </c>
      <c r="E227" s="87">
        <v>130</v>
      </c>
      <c r="F227" s="87">
        <v>84.9</v>
      </c>
      <c r="G227" s="87">
        <v>58.4</v>
      </c>
      <c r="H227" s="87">
        <v>38.700000000000003</v>
      </c>
      <c r="I227" s="87">
        <v>43.1</v>
      </c>
      <c r="J227" s="87">
        <v>62.7</v>
      </c>
      <c r="K227" s="87">
        <v>90.9</v>
      </c>
      <c r="L227" s="87">
        <v>127.6</v>
      </c>
      <c r="M227" s="87">
        <v>146.19999999999999</v>
      </c>
      <c r="N227" s="87">
        <v>183.7</v>
      </c>
      <c r="O227" s="34">
        <v>1314.7</v>
      </c>
      <c r="P227" s="35"/>
      <c r="Q227" t="s">
        <v>11</v>
      </c>
      <c r="R227" t="s">
        <v>313</v>
      </c>
    </row>
    <row r="228" spans="1:18">
      <c r="A228">
        <v>23096</v>
      </c>
      <c r="B228" t="s">
        <v>320</v>
      </c>
      <c r="C228" s="87">
        <v>233.1</v>
      </c>
      <c r="D228" s="87">
        <v>201.1</v>
      </c>
      <c r="E228" s="87">
        <v>162.5</v>
      </c>
      <c r="F228" s="87">
        <v>106</v>
      </c>
      <c r="G228" s="87">
        <v>67</v>
      </c>
      <c r="H228" s="87">
        <v>47.7</v>
      </c>
      <c r="I228" s="87">
        <v>53.6</v>
      </c>
      <c r="J228" s="87">
        <v>72.400000000000006</v>
      </c>
      <c r="K228" s="87">
        <v>100</v>
      </c>
      <c r="L228" s="87">
        <v>143.30000000000001</v>
      </c>
      <c r="M228" s="87">
        <v>180.7</v>
      </c>
      <c r="N228" s="87">
        <v>208.2</v>
      </c>
      <c r="O228" s="34">
        <v>1570.3</v>
      </c>
      <c r="P228" s="35"/>
      <c r="Q228" t="s">
        <v>321</v>
      </c>
      <c r="R228" t="s">
        <v>313</v>
      </c>
    </row>
    <row r="229" spans="1:18">
      <c r="A229">
        <v>30024</v>
      </c>
      <c r="B229" t="s">
        <v>714</v>
      </c>
      <c r="C229" s="87">
        <v>235.6</v>
      </c>
      <c r="D229" s="87">
        <v>197.4</v>
      </c>
      <c r="E229" s="87">
        <v>215.6</v>
      </c>
      <c r="F229" s="87">
        <v>181.2</v>
      </c>
      <c r="G229" s="87">
        <v>144.4</v>
      </c>
      <c r="H229" s="87">
        <v>117.5</v>
      </c>
      <c r="I229" s="87">
        <v>125.6</v>
      </c>
      <c r="J229" s="87">
        <v>159.4</v>
      </c>
      <c r="K229" s="87">
        <v>207.1</v>
      </c>
      <c r="L229" s="87">
        <v>255.3</v>
      </c>
      <c r="M229" s="87">
        <v>259</v>
      </c>
      <c r="N229" s="87">
        <v>258.60000000000002</v>
      </c>
      <c r="O229" s="34">
        <v>2325.6</v>
      </c>
      <c r="P229" s="35"/>
      <c r="Q229" t="s">
        <v>715</v>
      </c>
      <c r="R229" t="s">
        <v>313</v>
      </c>
    </row>
    <row r="230" spans="1:18">
      <c r="A230">
        <v>72023</v>
      </c>
      <c r="B230" t="s">
        <v>716</v>
      </c>
      <c r="C230" s="87">
        <v>243.3</v>
      </c>
      <c r="D230" s="87">
        <v>197.6</v>
      </c>
      <c r="E230" s="87">
        <v>158.69999999999999</v>
      </c>
      <c r="F230" s="87">
        <v>87.5</v>
      </c>
      <c r="G230" s="87">
        <v>46.4</v>
      </c>
      <c r="H230" s="87">
        <v>31.2</v>
      </c>
      <c r="I230" s="87">
        <v>31.7</v>
      </c>
      <c r="J230" s="87">
        <v>47.6</v>
      </c>
      <c r="K230" s="87">
        <v>72.400000000000006</v>
      </c>
      <c r="L230" s="87">
        <v>118.5</v>
      </c>
      <c r="M230" s="87">
        <v>166.9</v>
      </c>
      <c r="N230" s="87">
        <v>215.2</v>
      </c>
      <c r="O230" s="34">
        <v>1416.5</v>
      </c>
      <c r="P230" s="35"/>
      <c r="Q230" t="s">
        <v>104</v>
      </c>
      <c r="R230" t="s">
        <v>313</v>
      </c>
    </row>
    <row r="231" spans="1:18">
      <c r="A231">
        <v>32078</v>
      </c>
      <c r="B231" t="s">
        <v>717</v>
      </c>
      <c r="C231" s="87">
        <v>209.6</v>
      </c>
      <c r="D231" s="87">
        <v>165.9</v>
      </c>
      <c r="E231" s="87">
        <v>167.9</v>
      </c>
      <c r="F231" s="87">
        <v>135.1</v>
      </c>
      <c r="G231" s="87">
        <v>105.5</v>
      </c>
      <c r="H231" s="87">
        <v>83.7</v>
      </c>
      <c r="I231" s="87">
        <v>90.7</v>
      </c>
      <c r="J231" s="87">
        <v>108.5</v>
      </c>
      <c r="K231" s="87">
        <v>133.69999999999999</v>
      </c>
      <c r="L231" s="87">
        <v>167.5</v>
      </c>
      <c r="M231" s="87">
        <v>172.5</v>
      </c>
      <c r="N231" s="87">
        <v>187.7</v>
      </c>
      <c r="O231" s="34">
        <v>1732.5</v>
      </c>
      <c r="P231" s="35"/>
      <c r="Q231" t="s">
        <v>356</v>
      </c>
      <c r="R231" t="s">
        <v>313</v>
      </c>
    </row>
    <row r="232" spans="1:18">
      <c r="A232">
        <v>41341</v>
      </c>
      <c r="B232" t="s">
        <v>718</v>
      </c>
      <c r="C232" s="87">
        <v>224.8</v>
      </c>
      <c r="D232" s="87">
        <v>192.6</v>
      </c>
      <c r="E232" s="87">
        <v>166.6</v>
      </c>
      <c r="F232" s="87">
        <v>116.1</v>
      </c>
      <c r="G232" s="87">
        <v>78.3</v>
      </c>
      <c r="H232" s="87">
        <v>53.9</v>
      </c>
      <c r="I232" s="87">
        <v>59.6</v>
      </c>
      <c r="J232" s="87">
        <v>86.3</v>
      </c>
      <c r="K232" s="87">
        <v>120.2</v>
      </c>
      <c r="L232" s="87">
        <v>154</v>
      </c>
      <c r="M232" s="87">
        <v>194.5</v>
      </c>
      <c r="N232" s="87">
        <v>235.7</v>
      </c>
      <c r="O232" s="34">
        <v>1677.6</v>
      </c>
      <c r="P232" s="35"/>
      <c r="Q232" t="s">
        <v>57</v>
      </c>
      <c r="R232" t="s">
        <v>313</v>
      </c>
    </row>
    <row r="233" spans="1:18">
      <c r="A233">
        <v>56018</v>
      </c>
      <c r="B233" t="s">
        <v>719</v>
      </c>
      <c r="C233" s="87">
        <v>207.4</v>
      </c>
      <c r="D233" s="87">
        <v>168.5</v>
      </c>
      <c r="E233" s="87">
        <v>162.1</v>
      </c>
      <c r="F233" s="87">
        <v>113.9</v>
      </c>
      <c r="G233" s="87">
        <v>81.7</v>
      </c>
      <c r="H233" s="87">
        <v>59.3</v>
      </c>
      <c r="I233" s="87">
        <v>63.3</v>
      </c>
      <c r="J233" s="87">
        <v>86.1</v>
      </c>
      <c r="K233" s="87">
        <v>118.2</v>
      </c>
      <c r="L233" s="87">
        <v>155.69999999999999</v>
      </c>
      <c r="M233" s="87">
        <v>180.1</v>
      </c>
      <c r="N233" s="87">
        <v>201.3</v>
      </c>
      <c r="O233" s="34">
        <v>1593</v>
      </c>
      <c r="P233" s="35"/>
      <c r="Q233" t="s">
        <v>104</v>
      </c>
      <c r="R233" t="s">
        <v>313</v>
      </c>
    </row>
    <row r="234" spans="1:18">
      <c r="A234">
        <v>14198</v>
      </c>
      <c r="B234" t="s">
        <v>720</v>
      </c>
      <c r="C234" s="87">
        <v>180.1</v>
      </c>
      <c r="D234" s="87">
        <v>157.4</v>
      </c>
      <c r="E234" s="87">
        <v>172.2</v>
      </c>
      <c r="F234" s="87">
        <v>201.4</v>
      </c>
      <c r="G234" s="87">
        <v>217.5</v>
      </c>
      <c r="H234" s="87">
        <v>201.2</v>
      </c>
      <c r="I234" s="87">
        <v>215.5</v>
      </c>
      <c r="J234" s="87">
        <v>247.4</v>
      </c>
      <c r="K234" s="87">
        <v>271.10000000000002</v>
      </c>
      <c r="L234" s="87">
        <v>290.89999999999998</v>
      </c>
      <c r="M234" s="87">
        <v>243.9</v>
      </c>
      <c r="N234" s="87">
        <v>211.4</v>
      </c>
      <c r="O234" s="34">
        <v>2612.4</v>
      </c>
      <c r="P234" s="35"/>
      <c r="Q234" t="s">
        <v>721</v>
      </c>
      <c r="R234" t="s">
        <v>313</v>
      </c>
    </row>
    <row r="235" spans="1:18">
      <c r="A235">
        <v>200286</v>
      </c>
      <c r="B235" t="s">
        <v>722</v>
      </c>
      <c r="C235" s="87">
        <v>171</v>
      </c>
      <c r="D235" s="87">
        <v>146.6</v>
      </c>
      <c r="E235" s="87">
        <v>153.30000000000001</v>
      </c>
      <c r="F235" s="87">
        <v>140.69999999999999</v>
      </c>
      <c r="G235" s="87">
        <v>148.1</v>
      </c>
      <c r="H235" s="87">
        <v>148.19999999999999</v>
      </c>
      <c r="I235" s="87">
        <v>161.4</v>
      </c>
      <c r="J235" s="87">
        <v>174</v>
      </c>
      <c r="K235" s="87">
        <v>182.2</v>
      </c>
      <c r="L235" s="87">
        <v>203</v>
      </c>
      <c r="M235" s="87">
        <v>205.7</v>
      </c>
      <c r="N235" s="87">
        <v>188.2</v>
      </c>
      <c r="O235" s="34">
        <v>1997.2</v>
      </c>
      <c r="P235" s="35"/>
      <c r="Q235" t="s">
        <v>723</v>
      </c>
      <c r="R235" t="s">
        <v>313</v>
      </c>
    </row>
    <row r="236" spans="1:18">
      <c r="A236">
        <v>9172</v>
      </c>
      <c r="B236" t="s">
        <v>724</v>
      </c>
      <c r="C236" s="87" t="s">
        <v>299</v>
      </c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34"/>
      <c r="P236" s="35"/>
      <c r="Q236" t="s">
        <v>319</v>
      </c>
      <c r="R236" t="s">
        <v>318</v>
      </c>
    </row>
    <row r="237" spans="1:18">
      <c r="A237">
        <v>9842</v>
      </c>
      <c r="B237" t="s">
        <v>725</v>
      </c>
      <c r="C237" s="87">
        <v>187.8</v>
      </c>
      <c r="D237" s="87">
        <v>160.9</v>
      </c>
      <c r="E237" s="87">
        <v>134.9</v>
      </c>
      <c r="F237" s="87">
        <v>79</v>
      </c>
      <c r="G237" s="87">
        <v>53</v>
      </c>
      <c r="H237" s="87">
        <v>43.7</v>
      </c>
      <c r="I237" s="87">
        <v>47.7</v>
      </c>
      <c r="J237" s="87">
        <v>55.1</v>
      </c>
      <c r="K237" s="87">
        <v>71</v>
      </c>
      <c r="L237" s="87">
        <v>99.9</v>
      </c>
      <c r="M237" s="87">
        <v>130.9</v>
      </c>
      <c r="N237" s="87">
        <v>165.4</v>
      </c>
      <c r="O237" s="34">
        <v>1221.9000000000001</v>
      </c>
      <c r="P237" s="35"/>
      <c r="Q237" t="s">
        <v>323</v>
      </c>
      <c r="R237" t="s">
        <v>313</v>
      </c>
    </row>
    <row r="238" spans="1:18">
      <c r="A238">
        <v>61086</v>
      </c>
      <c r="B238" t="s">
        <v>726</v>
      </c>
      <c r="C238" s="87">
        <v>221.1</v>
      </c>
      <c r="D238" s="87">
        <v>169.8</v>
      </c>
      <c r="E238" s="87">
        <v>154.69999999999999</v>
      </c>
      <c r="F238" s="87">
        <v>118.8</v>
      </c>
      <c r="G238" s="87">
        <v>89</v>
      </c>
      <c r="H238" s="87">
        <v>59.5</v>
      </c>
      <c r="I238" s="87">
        <v>69.900000000000006</v>
      </c>
      <c r="J238" s="87">
        <v>80.599999999999994</v>
      </c>
      <c r="K238" s="87">
        <v>111.7</v>
      </c>
      <c r="L238" s="87">
        <v>164.7</v>
      </c>
      <c r="M238" s="87">
        <v>195.1</v>
      </c>
      <c r="N238" s="87">
        <v>205.3</v>
      </c>
      <c r="O238" s="34">
        <v>1637</v>
      </c>
      <c r="P238" s="35"/>
      <c r="Q238" t="s">
        <v>727</v>
      </c>
      <c r="R238" t="s">
        <v>313</v>
      </c>
    </row>
    <row r="239" spans="1:18">
      <c r="A239">
        <v>15602</v>
      </c>
      <c r="B239" t="s">
        <v>728</v>
      </c>
      <c r="C239" s="87">
        <v>441.3</v>
      </c>
      <c r="D239" s="87">
        <v>386.2</v>
      </c>
      <c r="E239" s="87">
        <v>299.5</v>
      </c>
      <c r="F239" s="87">
        <v>234.4</v>
      </c>
      <c r="G239" s="87">
        <v>157</v>
      </c>
      <c r="H239" s="87">
        <v>120.5</v>
      </c>
      <c r="I239" s="87">
        <v>121.1</v>
      </c>
      <c r="J239" s="87">
        <v>161.1</v>
      </c>
      <c r="K239" s="87">
        <v>210.1</v>
      </c>
      <c r="L239" s="87">
        <v>292.60000000000002</v>
      </c>
      <c r="M239" s="87">
        <v>336.2</v>
      </c>
      <c r="N239" s="87">
        <v>350.2</v>
      </c>
      <c r="O239" s="34">
        <v>3001.1</v>
      </c>
      <c r="P239" s="35"/>
      <c r="Q239" t="s">
        <v>631</v>
      </c>
      <c r="R239" t="s">
        <v>313</v>
      </c>
    </row>
    <row r="240" spans="1:18">
      <c r="A240">
        <v>71007</v>
      </c>
      <c r="B240" t="s">
        <v>632</v>
      </c>
      <c r="C240" s="87" t="s">
        <v>299</v>
      </c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34"/>
      <c r="P240" s="35"/>
      <c r="Q240" t="s">
        <v>319</v>
      </c>
      <c r="R240" t="s">
        <v>318</v>
      </c>
    </row>
    <row r="241" spans="1:18">
      <c r="A241">
        <v>29025</v>
      </c>
      <c r="B241" t="s">
        <v>633</v>
      </c>
      <c r="C241" s="87">
        <v>295.60000000000002</v>
      </c>
      <c r="D241" s="87">
        <v>241.4</v>
      </c>
      <c r="E241" s="87">
        <v>255.8</v>
      </c>
      <c r="F241" s="87">
        <v>227</v>
      </c>
      <c r="G241" s="87">
        <v>203.8</v>
      </c>
      <c r="H241" s="87">
        <v>172.2</v>
      </c>
      <c r="I241" s="87">
        <v>168.6</v>
      </c>
      <c r="J241" s="87">
        <v>205</v>
      </c>
      <c r="K241" s="87">
        <v>244.9</v>
      </c>
      <c r="L241" s="87">
        <v>289.7</v>
      </c>
      <c r="M241" s="87">
        <v>282.7</v>
      </c>
      <c r="N241" s="87">
        <v>296.60000000000002</v>
      </c>
      <c r="O241" s="34">
        <v>2827</v>
      </c>
      <c r="P241" s="35"/>
      <c r="Q241" t="s">
        <v>634</v>
      </c>
      <c r="R241" t="s">
        <v>313</v>
      </c>
    </row>
    <row r="242" spans="1:18">
      <c r="A242">
        <v>31034</v>
      </c>
      <c r="B242" t="s">
        <v>0</v>
      </c>
      <c r="C242" s="87">
        <v>153.19999999999999</v>
      </c>
      <c r="D242" s="87">
        <v>129.19999999999999</v>
      </c>
      <c r="E242" s="87">
        <v>130.6</v>
      </c>
      <c r="F242" s="87">
        <v>109.5</v>
      </c>
      <c r="G242" s="87">
        <v>91.8</v>
      </c>
      <c r="H242" s="87">
        <v>80.599999999999994</v>
      </c>
      <c r="I242" s="87">
        <v>89.4</v>
      </c>
      <c r="J242" s="87">
        <v>108.6</v>
      </c>
      <c r="K242" s="87">
        <v>143.1</v>
      </c>
      <c r="L242" s="87">
        <v>177.3</v>
      </c>
      <c r="M242" s="87">
        <v>177.7</v>
      </c>
      <c r="N242" s="87">
        <v>173.8</v>
      </c>
      <c r="O242" s="34">
        <v>1567.4</v>
      </c>
      <c r="P242" s="35"/>
      <c r="Q242" t="s">
        <v>74</v>
      </c>
      <c r="R242" t="s">
        <v>313</v>
      </c>
    </row>
    <row r="243" spans="1:18">
      <c r="A243">
        <v>33035</v>
      </c>
      <c r="B243" t="s">
        <v>1</v>
      </c>
      <c r="C243" s="87" t="s">
        <v>299</v>
      </c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34"/>
      <c r="P243" s="35"/>
      <c r="Q243" t="s">
        <v>319</v>
      </c>
      <c r="R243" t="s">
        <v>318</v>
      </c>
    </row>
    <row r="244" spans="1:18">
      <c r="A244">
        <v>12038</v>
      </c>
      <c r="B244" t="s">
        <v>2</v>
      </c>
      <c r="C244" s="87">
        <v>388.6</v>
      </c>
      <c r="D244" s="87">
        <v>304.7</v>
      </c>
      <c r="E244" s="87">
        <v>266.10000000000002</v>
      </c>
      <c r="F244" s="87">
        <v>173.9</v>
      </c>
      <c r="G244" s="87">
        <v>110.9</v>
      </c>
      <c r="H244" s="87">
        <v>78.900000000000006</v>
      </c>
      <c r="I244" s="87">
        <v>86.2</v>
      </c>
      <c r="J244" s="87">
        <v>119.3</v>
      </c>
      <c r="K244" s="87">
        <v>174.3</v>
      </c>
      <c r="L244" s="87">
        <v>259.39999999999998</v>
      </c>
      <c r="M244" s="87">
        <v>306.8</v>
      </c>
      <c r="N244" s="87">
        <v>373.1</v>
      </c>
      <c r="O244" s="34">
        <v>2645.2</v>
      </c>
      <c r="P244" s="35"/>
      <c r="Q244" t="s">
        <v>90</v>
      </c>
      <c r="R244" t="s">
        <v>313</v>
      </c>
    </row>
    <row r="245" spans="1:18">
      <c r="A245">
        <v>39057</v>
      </c>
      <c r="B245" t="s">
        <v>3</v>
      </c>
      <c r="C245" s="87" t="s">
        <v>299</v>
      </c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34"/>
      <c r="P245" s="35"/>
      <c r="Q245" t="s">
        <v>319</v>
      </c>
      <c r="R245" t="s">
        <v>318</v>
      </c>
    </row>
    <row r="246" spans="1:18">
      <c r="A246">
        <v>77092</v>
      </c>
      <c r="B246" t="s">
        <v>4</v>
      </c>
      <c r="C246" s="87" t="s">
        <v>299</v>
      </c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34"/>
      <c r="P246" s="35"/>
      <c r="Q246" t="s">
        <v>319</v>
      </c>
      <c r="R246" t="s">
        <v>318</v>
      </c>
    </row>
    <row r="247" spans="1:18">
      <c r="A247">
        <v>78078</v>
      </c>
      <c r="B247" t="s">
        <v>5</v>
      </c>
      <c r="C247" s="87">
        <v>257.89999999999998</v>
      </c>
      <c r="D247" s="87">
        <v>229.3</v>
      </c>
      <c r="E247" s="87">
        <v>176</v>
      </c>
      <c r="F247" s="87">
        <v>107</v>
      </c>
      <c r="G247" s="87">
        <v>69.599999999999994</v>
      </c>
      <c r="H247" s="87">
        <v>39.200000000000003</v>
      </c>
      <c r="I247" s="87">
        <v>48.9</v>
      </c>
      <c r="J247" s="87">
        <v>64.3</v>
      </c>
      <c r="K247" s="87">
        <v>89.4</v>
      </c>
      <c r="L247" s="87">
        <v>124.7</v>
      </c>
      <c r="M247" s="87">
        <v>170.4</v>
      </c>
      <c r="N247" s="87">
        <v>238.3</v>
      </c>
      <c r="O247" s="34">
        <v>1600.2</v>
      </c>
      <c r="P247" s="35"/>
      <c r="Q247" t="s">
        <v>374</v>
      </c>
      <c r="R247" t="s">
        <v>313</v>
      </c>
    </row>
    <row r="248" spans="1:18">
      <c r="A248">
        <v>9111</v>
      </c>
      <c r="B248" t="s">
        <v>6</v>
      </c>
      <c r="C248" s="87">
        <v>232.1</v>
      </c>
      <c r="D248" s="87">
        <v>192.3</v>
      </c>
      <c r="E248" s="87">
        <v>153.5</v>
      </c>
      <c r="F248" s="87">
        <v>92.1</v>
      </c>
      <c r="G248" s="87">
        <v>63.6</v>
      </c>
      <c r="H248" s="87">
        <v>49.4</v>
      </c>
      <c r="I248" s="87">
        <v>57.3</v>
      </c>
      <c r="J248" s="87">
        <v>63.8</v>
      </c>
      <c r="K248" s="87">
        <v>76.599999999999994</v>
      </c>
      <c r="L248" s="87">
        <v>112.5</v>
      </c>
      <c r="M248" s="87">
        <v>156.6</v>
      </c>
      <c r="N248" s="87">
        <v>206.2</v>
      </c>
      <c r="O248" s="34">
        <v>1451</v>
      </c>
      <c r="P248" s="35"/>
      <c r="Q248" t="s">
        <v>40</v>
      </c>
      <c r="R248" t="s">
        <v>313</v>
      </c>
    </row>
    <row r="249" spans="1:18">
      <c r="A249">
        <v>14903</v>
      </c>
      <c r="B249" t="s">
        <v>7</v>
      </c>
      <c r="C249" s="87">
        <v>161.69999999999999</v>
      </c>
      <c r="D249" s="87">
        <v>146.80000000000001</v>
      </c>
      <c r="E249" s="87">
        <v>172.6</v>
      </c>
      <c r="F249" s="87">
        <v>182.9</v>
      </c>
      <c r="G249" s="87">
        <v>172.7</v>
      </c>
      <c r="H249" s="87">
        <v>146.6</v>
      </c>
      <c r="I249" s="87">
        <v>170.9</v>
      </c>
      <c r="J249" s="87">
        <v>202.4</v>
      </c>
      <c r="K249" s="87">
        <v>228.5</v>
      </c>
      <c r="L249" s="87">
        <v>242.6</v>
      </c>
      <c r="M249" s="87">
        <v>221.5</v>
      </c>
      <c r="N249" s="87">
        <v>190.9</v>
      </c>
      <c r="O249" s="34">
        <v>2267.6</v>
      </c>
      <c r="P249" s="35"/>
      <c r="Q249" t="s">
        <v>8</v>
      </c>
      <c r="R249" t="s">
        <v>313</v>
      </c>
    </row>
    <row r="250" spans="1:18">
      <c r="A250">
        <v>14305</v>
      </c>
      <c r="B250" t="s">
        <v>9</v>
      </c>
      <c r="C250" s="87" t="s">
        <v>299</v>
      </c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34"/>
      <c r="P250" s="35"/>
      <c r="Q250" t="s">
        <v>319</v>
      </c>
      <c r="R250" t="s">
        <v>318</v>
      </c>
    </row>
    <row r="251" spans="1:18">
      <c r="A251">
        <v>14904</v>
      </c>
      <c r="B251" t="s">
        <v>10</v>
      </c>
      <c r="C251" s="87" t="s">
        <v>299</v>
      </c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34"/>
      <c r="P251" s="35"/>
      <c r="Q251" t="s">
        <v>319</v>
      </c>
      <c r="R251" t="s">
        <v>318</v>
      </c>
    </row>
    <row r="252" spans="1:18">
      <c r="A252">
        <v>14910</v>
      </c>
      <c r="B252" t="s">
        <v>16</v>
      </c>
      <c r="C252" s="87" t="s">
        <v>299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34"/>
      <c r="P252" s="35"/>
      <c r="Q252" t="s">
        <v>319</v>
      </c>
      <c r="R252" t="s">
        <v>361</v>
      </c>
    </row>
    <row r="253" spans="1:18">
      <c r="A253">
        <v>14837</v>
      </c>
      <c r="B253" t="s">
        <v>18</v>
      </c>
      <c r="C253" s="87" t="s">
        <v>299</v>
      </c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34"/>
      <c r="P253" s="35"/>
      <c r="Q253" t="s">
        <v>319</v>
      </c>
      <c r="R253" t="s">
        <v>318</v>
      </c>
    </row>
    <row r="254" spans="1:18">
      <c r="A254">
        <v>55276</v>
      </c>
      <c r="B254" t="s">
        <v>17</v>
      </c>
      <c r="C254" s="87">
        <v>258.7</v>
      </c>
      <c r="D254" s="87">
        <v>204.5</v>
      </c>
      <c r="E254" s="87">
        <v>182.5</v>
      </c>
      <c r="F254" s="87">
        <v>123.6</v>
      </c>
      <c r="G254" s="87">
        <v>80.5</v>
      </c>
      <c r="H254" s="87">
        <v>56.3</v>
      </c>
      <c r="I254" s="87">
        <v>64.2</v>
      </c>
      <c r="J254" s="87">
        <v>89.8</v>
      </c>
      <c r="K254" s="87">
        <v>130.69999999999999</v>
      </c>
      <c r="L254" s="87">
        <v>174.3</v>
      </c>
      <c r="M254" s="87">
        <v>210</v>
      </c>
      <c r="N254" s="87">
        <v>264.60000000000002</v>
      </c>
      <c r="O254" s="34">
        <v>1803.2</v>
      </c>
      <c r="P254" s="35"/>
      <c r="Q254" t="s">
        <v>580</v>
      </c>
      <c r="R254" t="s">
        <v>313</v>
      </c>
    </row>
    <row r="255" spans="1:18">
      <c r="A255">
        <v>59017</v>
      </c>
      <c r="B255" t="s">
        <v>19</v>
      </c>
      <c r="C255" s="87" t="s">
        <v>299</v>
      </c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34"/>
      <c r="P255" s="35"/>
      <c r="Q255" t="s">
        <v>319</v>
      </c>
      <c r="R255" t="s">
        <v>318</v>
      </c>
    </row>
    <row r="256" spans="1:18">
      <c r="A256">
        <v>23090</v>
      </c>
      <c r="B256" t="s">
        <v>322</v>
      </c>
      <c r="C256" s="87">
        <v>226.3</v>
      </c>
      <c r="D256" s="87">
        <v>189.6</v>
      </c>
      <c r="E256" s="87">
        <v>152</v>
      </c>
      <c r="F256" s="87">
        <v>92.5</v>
      </c>
      <c r="G256" s="87">
        <v>56.5</v>
      </c>
      <c r="H256" s="87">
        <v>41.1</v>
      </c>
      <c r="I256" s="87">
        <v>44.4</v>
      </c>
      <c r="J256" s="87">
        <v>63</v>
      </c>
      <c r="K256" s="87">
        <v>92.1</v>
      </c>
      <c r="L256" s="87">
        <v>135.30000000000001</v>
      </c>
      <c r="M256" s="87">
        <v>172.2</v>
      </c>
      <c r="N256" s="87">
        <v>203.4</v>
      </c>
      <c r="O256" s="34">
        <v>1463.5</v>
      </c>
      <c r="P256" s="35"/>
      <c r="Q256" t="s">
        <v>323</v>
      </c>
      <c r="R256" t="s">
        <v>313</v>
      </c>
    </row>
    <row r="257" spans="1:18">
      <c r="A257">
        <v>80126</v>
      </c>
      <c r="B257" t="s">
        <v>20</v>
      </c>
      <c r="C257" s="87">
        <v>244.6</v>
      </c>
      <c r="D257" s="87">
        <v>200.2</v>
      </c>
      <c r="E257" s="87">
        <v>159.30000000000001</v>
      </c>
      <c r="F257" s="87">
        <v>93.8</v>
      </c>
      <c r="G257" s="87">
        <v>50</v>
      </c>
      <c r="H257" s="87">
        <v>33.6</v>
      </c>
      <c r="I257" s="87">
        <v>37.299999999999997</v>
      </c>
      <c r="J257" s="87">
        <v>60.8</v>
      </c>
      <c r="K257" s="87">
        <v>91.9</v>
      </c>
      <c r="L257" s="87">
        <v>136.4</v>
      </c>
      <c r="M257" s="87">
        <v>172.9</v>
      </c>
      <c r="N257" s="87">
        <v>221.3</v>
      </c>
      <c r="O257" s="34">
        <v>1502.3</v>
      </c>
      <c r="P257" s="35"/>
      <c r="Q257" t="s">
        <v>321</v>
      </c>
      <c r="R257" t="s">
        <v>313</v>
      </c>
    </row>
    <row r="258" spans="1:18">
      <c r="A258">
        <v>62046</v>
      </c>
      <c r="B258" t="s">
        <v>21</v>
      </c>
      <c r="C258" s="87" t="s">
        <v>299</v>
      </c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34"/>
      <c r="P258" s="35"/>
      <c r="Q258" t="s">
        <v>319</v>
      </c>
      <c r="R258" t="s">
        <v>318</v>
      </c>
    </row>
    <row r="259" spans="1:18">
      <c r="A259">
        <v>72060</v>
      </c>
      <c r="B259" t="s">
        <v>22</v>
      </c>
      <c r="C259" s="87">
        <v>208.6</v>
      </c>
      <c r="D259" s="87">
        <v>172.2</v>
      </c>
      <c r="E259" s="87">
        <v>141.6</v>
      </c>
      <c r="F259" s="87">
        <v>73.099999999999994</v>
      </c>
      <c r="G259" s="87">
        <v>36.4</v>
      </c>
      <c r="H259" s="87">
        <v>21.1</v>
      </c>
      <c r="I259" s="87">
        <v>23</v>
      </c>
      <c r="J259" s="87">
        <v>37.5</v>
      </c>
      <c r="K259" s="87">
        <v>66.8</v>
      </c>
      <c r="L259" s="87">
        <v>106.7</v>
      </c>
      <c r="M259" s="87">
        <v>145.5</v>
      </c>
      <c r="N259" s="87">
        <v>182.6</v>
      </c>
      <c r="O259" s="34">
        <v>1205.4000000000001</v>
      </c>
      <c r="P259" s="35"/>
      <c r="Q259" t="s">
        <v>999</v>
      </c>
      <c r="R259" t="s">
        <v>313</v>
      </c>
    </row>
    <row r="260" spans="1:18">
      <c r="A260">
        <v>14847</v>
      </c>
      <c r="B260" t="s">
        <v>23</v>
      </c>
      <c r="C260" s="87">
        <v>213.6</v>
      </c>
      <c r="D260" s="87">
        <v>183.1</v>
      </c>
      <c r="E260" s="87">
        <v>197.7</v>
      </c>
      <c r="F260" s="87">
        <v>207.9</v>
      </c>
      <c r="G260" s="87">
        <v>195.1</v>
      </c>
      <c r="H260" s="87">
        <v>166.8</v>
      </c>
      <c r="I260" s="87">
        <v>179.2</v>
      </c>
      <c r="J260" s="87">
        <v>213.9</v>
      </c>
      <c r="K260" s="87">
        <v>264.89999999999998</v>
      </c>
      <c r="L260" s="87">
        <v>289.60000000000002</v>
      </c>
      <c r="M260" s="87">
        <v>271.5</v>
      </c>
      <c r="N260" s="87">
        <v>243.4</v>
      </c>
      <c r="O260" s="34">
        <v>2632.2</v>
      </c>
      <c r="P260" s="35"/>
      <c r="Q260" t="s">
        <v>24</v>
      </c>
      <c r="R260" t="s">
        <v>313</v>
      </c>
    </row>
    <row r="261" spans="1:18">
      <c r="A261">
        <v>30027</v>
      </c>
      <c r="B261" t="s">
        <v>25</v>
      </c>
      <c r="C261" s="87" t="s">
        <v>299</v>
      </c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34"/>
      <c r="P261" s="35"/>
      <c r="Q261" t="s">
        <v>319</v>
      </c>
      <c r="R261" t="s">
        <v>318</v>
      </c>
    </row>
    <row r="262" spans="1:18">
      <c r="A262">
        <v>200714</v>
      </c>
      <c r="B262" t="s">
        <v>26</v>
      </c>
      <c r="C262" s="87" t="s">
        <v>299</v>
      </c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34"/>
      <c r="P262" s="35"/>
      <c r="Q262" t="s">
        <v>319</v>
      </c>
      <c r="R262" t="s">
        <v>318</v>
      </c>
    </row>
    <row r="263" spans="1:18">
      <c r="A263">
        <v>2014</v>
      </c>
      <c r="B263" t="s">
        <v>29</v>
      </c>
      <c r="C263" s="87">
        <v>221.3</v>
      </c>
      <c r="D263" s="87">
        <v>184.3</v>
      </c>
      <c r="E263" s="87">
        <v>198.3</v>
      </c>
      <c r="F263" s="87">
        <v>207.7</v>
      </c>
      <c r="G263" s="87">
        <v>205.1</v>
      </c>
      <c r="H263" s="87">
        <v>185</v>
      </c>
      <c r="I263" s="87">
        <v>200.6</v>
      </c>
      <c r="J263" s="87">
        <v>230.5</v>
      </c>
      <c r="K263" s="87">
        <v>268.89999999999998</v>
      </c>
      <c r="L263" s="87">
        <v>303.5</v>
      </c>
      <c r="M263" s="87">
        <v>286.39999999999998</v>
      </c>
      <c r="N263" s="87">
        <v>263</v>
      </c>
      <c r="O263" s="34">
        <v>2750.5</v>
      </c>
      <c r="P263" s="35"/>
      <c r="Q263" t="s">
        <v>583</v>
      </c>
      <c r="R263" t="s">
        <v>313</v>
      </c>
    </row>
    <row r="264" spans="1:18">
      <c r="A264">
        <v>40112</v>
      </c>
      <c r="B264" t="s">
        <v>30</v>
      </c>
      <c r="C264" s="87">
        <v>199</v>
      </c>
      <c r="D264" s="87">
        <v>159.80000000000001</v>
      </c>
      <c r="E264" s="87">
        <v>153.19999999999999</v>
      </c>
      <c r="F264" s="87">
        <v>112.7</v>
      </c>
      <c r="G264" s="87">
        <v>81.900000000000006</v>
      </c>
      <c r="H264" s="87">
        <v>63.5</v>
      </c>
      <c r="I264" s="87">
        <v>68.900000000000006</v>
      </c>
      <c r="J264" s="87">
        <v>92.2</v>
      </c>
      <c r="K264" s="87">
        <v>128.30000000000001</v>
      </c>
      <c r="L264" s="87">
        <v>169</v>
      </c>
      <c r="M264" s="87">
        <v>188</v>
      </c>
      <c r="N264" s="87">
        <v>206.2</v>
      </c>
      <c r="O264" s="34">
        <v>1638.4</v>
      </c>
      <c r="P264" s="35"/>
      <c r="Q264" t="s">
        <v>704</v>
      </c>
      <c r="R264" t="s">
        <v>313</v>
      </c>
    </row>
    <row r="265" spans="1:18">
      <c r="A265">
        <v>40318</v>
      </c>
      <c r="B265" t="s">
        <v>31</v>
      </c>
      <c r="C265" s="87">
        <v>187.7</v>
      </c>
      <c r="D265" s="87">
        <v>143.4</v>
      </c>
      <c r="E265" s="87">
        <v>144.1</v>
      </c>
      <c r="F265" s="87">
        <v>114.6</v>
      </c>
      <c r="G265" s="87">
        <v>84.3</v>
      </c>
      <c r="H265" s="87">
        <v>74.099999999999994</v>
      </c>
      <c r="I265" s="87">
        <v>79.8</v>
      </c>
      <c r="J265" s="87">
        <v>100.6</v>
      </c>
      <c r="K265" s="87">
        <v>136.69999999999999</v>
      </c>
      <c r="L265" s="87">
        <v>172.2</v>
      </c>
      <c r="M265" s="87">
        <v>179.7</v>
      </c>
      <c r="N265" s="87">
        <v>213.7</v>
      </c>
      <c r="O265" s="34">
        <v>1616.8</v>
      </c>
      <c r="P265" s="35"/>
      <c r="Q265" t="s">
        <v>32</v>
      </c>
      <c r="R265" t="s">
        <v>313</v>
      </c>
    </row>
    <row r="266" spans="1:18">
      <c r="A266">
        <v>10582</v>
      </c>
      <c r="B266" t="s">
        <v>33</v>
      </c>
      <c r="C266" s="87">
        <v>236.6</v>
      </c>
      <c r="D266" s="87">
        <v>192.8</v>
      </c>
      <c r="E266" s="87">
        <v>163.1</v>
      </c>
      <c r="F266" s="87">
        <v>95.6</v>
      </c>
      <c r="G266" s="87">
        <v>58.1</v>
      </c>
      <c r="H266" s="87">
        <v>39.9</v>
      </c>
      <c r="I266" s="87">
        <v>39.700000000000003</v>
      </c>
      <c r="J266" s="87">
        <v>52.7</v>
      </c>
      <c r="K266" s="87">
        <v>72.400000000000006</v>
      </c>
      <c r="L266" s="87">
        <v>111.9</v>
      </c>
      <c r="M266" s="87">
        <v>158.80000000000001</v>
      </c>
      <c r="N266" s="87">
        <v>219.9</v>
      </c>
      <c r="O266" s="34">
        <v>1442.2</v>
      </c>
      <c r="P266" s="35"/>
      <c r="Q266" t="s">
        <v>66</v>
      </c>
      <c r="R266" t="s">
        <v>313</v>
      </c>
    </row>
    <row r="267" spans="1:18">
      <c r="A267">
        <v>26070</v>
      </c>
      <c r="B267" t="s">
        <v>34</v>
      </c>
      <c r="C267" s="87">
        <v>231.3</v>
      </c>
      <c r="D267" s="87">
        <v>208.4</v>
      </c>
      <c r="E267" s="87">
        <v>170.8</v>
      </c>
      <c r="F267" s="87">
        <v>100.7</v>
      </c>
      <c r="G267" s="87">
        <v>60.2</v>
      </c>
      <c r="H267" s="87">
        <v>41.6</v>
      </c>
      <c r="I267" s="87">
        <v>48</v>
      </c>
      <c r="J267" s="87">
        <v>64.099999999999994</v>
      </c>
      <c r="K267" s="87">
        <v>83.6</v>
      </c>
      <c r="L267" s="87">
        <v>113.2</v>
      </c>
      <c r="M267" s="87">
        <v>139.5</v>
      </c>
      <c r="N267" s="87">
        <v>204</v>
      </c>
      <c r="O267" s="34">
        <v>1465.4</v>
      </c>
      <c r="P267" s="35"/>
      <c r="Q267" t="s">
        <v>35</v>
      </c>
      <c r="R267" t="s">
        <v>313</v>
      </c>
    </row>
    <row r="268" spans="1:18">
      <c r="A268">
        <v>3069</v>
      </c>
      <c r="B268" t="s">
        <v>36</v>
      </c>
      <c r="C268" s="87">
        <v>225.3</v>
      </c>
      <c r="D268" s="87">
        <v>189</v>
      </c>
      <c r="E268" s="87">
        <v>203.9</v>
      </c>
      <c r="F268" s="87">
        <v>214.7</v>
      </c>
      <c r="G268" s="87">
        <v>235.1</v>
      </c>
      <c r="H268" s="87">
        <v>218.5</v>
      </c>
      <c r="I268" s="87">
        <v>231.5</v>
      </c>
      <c r="J268" s="87">
        <v>248.5</v>
      </c>
      <c r="K268" s="87">
        <v>252</v>
      </c>
      <c r="L268" s="87">
        <v>242</v>
      </c>
      <c r="M268" s="87">
        <v>238.9</v>
      </c>
      <c r="N268" s="87">
        <v>248.6</v>
      </c>
      <c r="O268" s="34">
        <v>2759.9</v>
      </c>
      <c r="P268" s="35"/>
      <c r="Q268" t="s">
        <v>113</v>
      </c>
      <c r="R268" t="s">
        <v>313</v>
      </c>
    </row>
    <row r="269" spans="1:18">
      <c r="A269">
        <v>31083</v>
      </c>
      <c r="B269" t="s">
        <v>114</v>
      </c>
      <c r="C269" s="87">
        <v>127.7</v>
      </c>
      <c r="D269" s="87">
        <v>99.4</v>
      </c>
      <c r="E269" s="87">
        <v>106.1</v>
      </c>
      <c r="F269" s="87">
        <v>73.900000000000006</v>
      </c>
      <c r="G269" s="87">
        <v>62</v>
      </c>
      <c r="H269" s="87">
        <v>51.7</v>
      </c>
      <c r="I269" s="87">
        <v>51</v>
      </c>
      <c r="J269" s="87">
        <v>69.599999999999994</v>
      </c>
      <c r="K269" s="87">
        <v>99</v>
      </c>
      <c r="L269" s="87">
        <v>128.4</v>
      </c>
      <c r="M269" s="87">
        <v>136.9</v>
      </c>
      <c r="N269" s="87">
        <v>133.1</v>
      </c>
      <c r="O269" s="34">
        <v>1130.8</v>
      </c>
      <c r="P269" s="35"/>
      <c r="Q269" t="s">
        <v>49</v>
      </c>
      <c r="R269" t="s">
        <v>313</v>
      </c>
    </row>
    <row r="270" spans="1:18">
      <c r="A270">
        <v>85200</v>
      </c>
      <c r="B270" t="s">
        <v>115</v>
      </c>
      <c r="C270" s="87">
        <v>159.9</v>
      </c>
      <c r="D270" s="87">
        <v>138.6</v>
      </c>
      <c r="E270" s="87">
        <v>109.3</v>
      </c>
      <c r="F270" s="87">
        <v>65.3</v>
      </c>
      <c r="G270" s="87">
        <v>44.9</v>
      </c>
      <c r="H270" s="87">
        <v>35.1</v>
      </c>
      <c r="I270" s="87">
        <v>43.2</v>
      </c>
      <c r="J270" s="87">
        <v>55</v>
      </c>
      <c r="K270" s="87">
        <v>71.7</v>
      </c>
      <c r="L270" s="87">
        <v>95.2</v>
      </c>
      <c r="M270" s="87">
        <v>114.6</v>
      </c>
      <c r="N270" s="87">
        <v>139</v>
      </c>
      <c r="O270" s="34">
        <v>1072.8</v>
      </c>
      <c r="P270" s="35"/>
      <c r="Q270" t="s">
        <v>40</v>
      </c>
      <c r="R270" t="s">
        <v>313</v>
      </c>
    </row>
    <row r="271" spans="1:18">
      <c r="A271">
        <v>61029</v>
      </c>
      <c r="B271" t="s">
        <v>116</v>
      </c>
      <c r="C271" s="87">
        <v>153</v>
      </c>
      <c r="D271" s="87">
        <v>120.2</v>
      </c>
      <c r="E271" s="87">
        <v>110.8</v>
      </c>
      <c r="F271" s="87">
        <v>91.2</v>
      </c>
      <c r="G271" s="87">
        <v>66</v>
      </c>
      <c r="H271" s="87">
        <v>51.5</v>
      </c>
      <c r="I271" s="87">
        <v>62.5</v>
      </c>
      <c r="J271" s="87">
        <v>82.3</v>
      </c>
      <c r="K271" s="87">
        <v>105.8</v>
      </c>
      <c r="L271" s="87">
        <v>130.1</v>
      </c>
      <c r="M271" s="87">
        <v>144.6</v>
      </c>
      <c r="N271" s="87">
        <v>189</v>
      </c>
      <c r="O271" s="34">
        <v>1312.6</v>
      </c>
      <c r="P271" s="35"/>
      <c r="Q271" t="s">
        <v>565</v>
      </c>
      <c r="R271" t="s">
        <v>313</v>
      </c>
    </row>
    <row r="272" spans="1:18">
      <c r="A272">
        <v>80091</v>
      </c>
      <c r="B272" t="s">
        <v>117</v>
      </c>
      <c r="C272" s="87">
        <v>264.5</v>
      </c>
      <c r="D272" s="87">
        <v>219.6</v>
      </c>
      <c r="E272" s="87">
        <v>173.7</v>
      </c>
      <c r="F272" s="87">
        <v>98</v>
      </c>
      <c r="G272" s="87">
        <v>52.2</v>
      </c>
      <c r="H272" s="87">
        <v>33.799999999999997</v>
      </c>
      <c r="I272" s="87">
        <v>36.9</v>
      </c>
      <c r="J272" s="87">
        <v>56.8</v>
      </c>
      <c r="K272" s="87">
        <v>83.4</v>
      </c>
      <c r="L272" s="87">
        <v>138</v>
      </c>
      <c r="M272" s="87">
        <v>188.9</v>
      </c>
      <c r="N272" s="87">
        <v>246.2</v>
      </c>
      <c r="O272" s="34">
        <v>1594</v>
      </c>
      <c r="P272" s="35"/>
      <c r="Q272" t="s">
        <v>729</v>
      </c>
      <c r="R272" t="s">
        <v>313</v>
      </c>
    </row>
    <row r="273" spans="1:18">
      <c r="A273">
        <v>18044</v>
      </c>
      <c r="B273" t="s">
        <v>730</v>
      </c>
      <c r="C273" s="87">
        <v>221</v>
      </c>
      <c r="D273" s="87">
        <v>175</v>
      </c>
      <c r="E273" s="87">
        <v>156.19999999999999</v>
      </c>
      <c r="F273" s="87">
        <v>99</v>
      </c>
      <c r="G273" s="87">
        <v>69.099999999999994</v>
      </c>
      <c r="H273" s="87">
        <v>45.4</v>
      </c>
      <c r="I273" s="87">
        <v>49</v>
      </c>
      <c r="J273" s="87">
        <v>65.400000000000006</v>
      </c>
      <c r="K273" s="87">
        <v>92.9</v>
      </c>
      <c r="L273" s="87">
        <v>131.6</v>
      </c>
      <c r="M273" s="87">
        <v>168.5</v>
      </c>
      <c r="N273" s="87">
        <v>204.4</v>
      </c>
      <c r="O273" s="34">
        <v>1480.2</v>
      </c>
      <c r="P273" s="35"/>
      <c r="Q273" t="s">
        <v>731</v>
      </c>
      <c r="R273" t="s">
        <v>313</v>
      </c>
    </row>
    <row r="274" spans="1:18">
      <c r="A274">
        <v>26013</v>
      </c>
      <c r="B274" t="s">
        <v>732</v>
      </c>
      <c r="C274" s="87">
        <v>242</v>
      </c>
      <c r="D274" s="87">
        <v>213.5</v>
      </c>
      <c r="E274" s="87">
        <v>171.2</v>
      </c>
      <c r="F274" s="87">
        <v>99.9</v>
      </c>
      <c r="G274" s="87">
        <v>56.5</v>
      </c>
      <c r="H274" s="87">
        <v>35.9</v>
      </c>
      <c r="I274" s="87">
        <v>40.299999999999997</v>
      </c>
      <c r="J274" s="87">
        <v>55.2</v>
      </c>
      <c r="K274" s="87">
        <v>74.099999999999994</v>
      </c>
      <c r="L274" s="87">
        <v>107.8</v>
      </c>
      <c r="M274" s="87">
        <v>149</v>
      </c>
      <c r="N274" s="87">
        <v>209.5</v>
      </c>
      <c r="O274" s="34">
        <v>1454.8</v>
      </c>
      <c r="P274" s="35"/>
      <c r="Q274" t="s">
        <v>49</v>
      </c>
      <c r="R274" t="s">
        <v>313</v>
      </c>
    </row>
    <row r="275" spans="1:18">
      <c r="A275">
        <v>200065</v>
      </c>
      <c r="B275" t="s">
        <v>733</v>
      </c>
      <c r="C275" s="87" t="s">
        <v>299</v>
      </c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34"/>
      <c r="P275" s="35"/>
      <c r="Q275" t="s">
        <v>319</v>
      </c>
      <c r="R275" t="s">
        <v>318</v>
      </c>
    </row>
    <row r="276" spans="1:18">
      <c r="A276">
        <v>14829</v>
      </c>
      <c r="B276" t="s">
        <v>734</v>
      </c>
      <c r="C276" s="87" t="s">
        <v>299</v>
      </c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34"/>
      <c r="P276" s="35"/>
      <c r="Q276" t="s">
        <v>319</v>
      </c>
      <c r="R276" t="s">
        <v>318</v>
      </c>
    </row>
    <row r="277" spans="1:18">
      <c r="A277">
        <v>75087</v>
      </c>
      <c r="B277" t="s">
        <v>735</v>
      </c>
      <c r="C277" s="87">
        <v>273.2</v>
      </c>
      <c r="D277" s="87">
        <v>220.5</v>
      </c>
      <c r="E277" s="87">
        <v>184.3</v>
      </c>
      <c r="F277" s="87">
        <v>109.6</v>
      </c>
      <c r="G277" s="87">
        <v>63.9</v>
      </c>
      <c r="H277" s="87">
        <v>40.4</v>
      </c>
      <c r="I277" s="87">
        <v>42.7</v>
      </c>
      <c r="J277" s="87">
        <v>66.900000000000006</v>
      </c>
      <c r="K277" s="87">
        <v>104.3</v>
      </c>
      <c r="L277" s="87">
        <v>145.4</v>
      </c>
      <c r="M277" s="87">
        <v>202.2</v>
      </c>
      <c r="N277" s="87">
        <v>271.60000000000002</v>
      </c>
      <c r="O277" s="34">
        <v>1666.8</v>
      </c>
      <c r="P277" s="35"/>
      <c r="Q277" t="s">
        <v>366</v>
      </c>
      <c r="R277" t="s">
        <v>313</v>
      </c>
    </row>
    <row r="278" spans="1:18">
      <c r="A278">
        <v>83079</v>
      </c>
      <c r="B278" t="s">
        <v>736</v>
      </c>
      <c r="C278" s="87">
        <v>193.4</v>
      </c>
      <c r="D278" s="87">
        <v>159</v>
      </c>
      <c r="E278" s="87">
        <v>128.30000000000001</v>
      </c>
      <c r="F278" s="87">
        <v>66.099999999999994</v>
      </c>
      <c r="G278" s="87">
        <v>33.6</v>
      </c>
      <c r="H278" s="87">
        <v>22.4</v>
      </c>
      <c r="I278" s="87">
        <v>22</v>
      </c>
      <c r="J278" s="87">
        <v>33.6</v>
      </c>
      <c r="K278" s="87">
        <v>55.5</v>
      </c>
      <c r="L278" s="87">
        <v>96.4</v>
      </c>
      <c r="M278" s="87">
        <v>130.1</v>
      </c>
      <c r="N278" s="87">
        <v>170.3</v>
      </c>
      <c r="O278" s="34">
        <v>1092.8</v>
      </c>
      <c r="P278" s="35"/>
      <c r="Q278" t="s">
        <v>737</v>
      </c>
      <c r="R278" t="s">
        <v>313</v>
      </c>
    </row>
    <row r="279" spans="1:18">
      <c r="A279">
        <v>75008</v>
      </c>
      <c r="B279" t="s">
        <v>738</v>
      </c>
      <c r="C279" s="87">
        <v>431.8</v>
      </c>
      <c r="D279" s="87">
        <v>324.2</v>
      </c>
      <c r="E279" s="87">
        <v>288.3</v>
      </c>
      <c r="F279" s="87">
        <v>181.1</v>
      </c>
      <c r="G279" s="87">
        <v>107.7</v>
      </c>
      <c r="H279" s="87">
        <v>65.3</v>
      </c>
      <c r="I279" s="87">
        <v>66.900000000000006</v>
      </c>
      <c r="J279" s="87">
        <v>104.2</v>
      </c>
      <c r="K279" s="87">
        <v>167.5</v>
      </c>
      <c r="L279" s="87">
        <v>252.6</v>
      </c>
      <c r="M279" s="87">
        <v>307.39999999999998</v>
      </c>
      <c r="N279" s="87">
        <v>386.5</v>
      </c>
      <c r="O279" s="34">
        <v>2779.1</v>
      </c>
      <c r="P279" s="35"/>
      <c r="Q279" t="s">
        <v>375</v>
      </c>
      <c r="R279" t="s">
        <v>313</v>
      </c>
    </row>
    <row r="280" spans="1:18">
      <c r="A280">
        <v>96051</v>
      </c>
      <c r="B280" t="s">
        <v>376</v>
      </c>
      <c r="C280" s="87">
        <v>163.5</v>
      </c>
      <c r="D280" s="87">
        <v>143.9</v>
      </c>
      <c r="E280" s="87">
        <v>117.3</v>
      </c>
      <c r="F280" s="87">
        <v>75.3</v>
      </c>
      <c r="G280" s="87">
        <v>49.3</v>
      </c>
      <c r="H280" s="87">
        <v>33</v>
      </c>
      <c r="I280" s="87">
        <v>30.2</v>
      </c>
      <c r="J280" s="87">
        <v>36.4</v>
      </c>
      <c r="K280" s="87">
        <v>59.3</v>
      </c>
      <c r="L280" s="87">
        <v>96.4</v>
      </c>
      <c r="M280" s="87">
        <v>116.2</v>
      </c>
      <c r="N280" s="87">
        <v>154.30000000000001</v>
      </c>
      <c r="O280" s="34">
        <v>991</v>
      </c>
      <c r="P280" s="35"/>
      <c r="Q280" t="s">
        <v>377</v>
      </c>
      <c r="R280" t="s">
        <v>313</v>
      </c>
    </row>
    <row r="281" spans="1:18">
      <c r="A281">
        <v>88023</v>
      </c>
      <c r="B281" t="s">
        <v>378</v>
      </c>
      <c r="C281" s="87">
        <v>166</v>
      </c>
      <c r="D281" s="87">
        <v>140.6</v>
      </c>
      <c r="E281" s="87">
        <v>110.4</v>
      </c>
      <c r="F281" s="87">
        <v>58.5</v>
      </c>
      <c r="G281" s="87">
        <v>30.1</v>
      </c>
      <c r="H281" s="87">
        <v>18.5</v>
      </c>
      <c r="I281" s="87">
        <v>19.899999999999999</v>
      </c>
      <c r="J281" s="87">
        <v>30.9</v>
      </c>
      <c r="K281" s="87">
        <v>52.7</v>
      </c>
      <c r="L281" s="87">
        <v>86.9</v>
      </c>
      <c r="M281" s="87">
        <v>115.2</v>
      </c>
      <c r="N281" s="87">
        <v>149.19999999999999</v>
      </c>
      <c r="O281" s="34">
        <v>973.6</v>
      </c>
      <c r="P281" s="35"/>
      <c r="Q281" t="s">
        <v>379</v>
      </c>
      <c r="R281" t="s">
        <v>313</v>
      </c>
    </row>
    <row r="282" spans="1:18">
      <c r="A282">
        <v>92085</v>
      </c>
      <c r="B282" t="s">
        <v>380</v>
      </c>
      <c r="C282" s="87">
        <v>130.9</v>
      </c>
      <c r="D282" s="87">
        <v>117.6</v>
      </c>
      <c r="E282" s="87">
        <v>84</v>
      </c>
      <c r="F282" s="87">
        <v>51</v>
      </c>
      <c r="G282" s="87">
        <v>33.700000000000003</v>
      </c>
      <c r="H282" s="87">
        <v>20.6</v>
      </c>
      <c r="I282" s="87">
        <v>24.8</v>
      </c>
      <c r="J282" s="87">
        <v>37.200000000000003</v>
      </c>
      <c r="K282" s="87">
        <v>54.4</v>
      </c>
      <c r="L282" s="87">
        <v>79</v>
      </c>
      <c r="M282" s="87">
        <v>101</v>
      </c>
      <c r="N282" s="87">
        <v>123.2</v>
      </c>
      <c r="O282" s="34">
        <v>844.9</v>
      </c>
      <c r="P282" s="35"/>
      <c r="Q282" t="s">
        <v>32</v>
      </c>
      <c r="R282" t="s">
        <v>313</v>
      </c>
    </row>
    <row r="283" spans="1:18">
      <c r="A283">
        <v>92019</v>
      </c>
      <c r="B283" t="s">
        <v>381</v>
      </c>
      <c r="C283" s="87">
        <v>139.19999999999999</v>
      </c>
      <c r="D283" s="87">
        <v>102.6</v>
      </c>
      <c r="E283" s="87">
        <v>86</v>
      </c>
      <c r="F283" s="87">
        <v>48.7</v>
      </c>
      <c r="G283" s="87">
        <v>30.3</v>
      </c>
      <c r="H283" s="87">
        <v>20.2</v>
      </c>
      <c r="I283" s="87">
        <v>23.4</v>
      </c>
      <c r="J283" s="87">
        <v>34.700000000000003</v>
      </c>
      <c r="K283" s="87">
        <v>50.8</v>
      </c>
      <c r="L283" s="87">
        <v>80.8</v>
      </c>
      <c r="M283" s="87">
        <v>100.6</v>
      </c>
      <c r="N283" s="87">
        <v>127.8</v>
      </c>
      <c r="O283" s="34">
        <v>839.8</v>
      </c>
      <c r="P283" s="35"/>
      <c r="Q283" t="s">
        <v>585</v>
      </c>
      <c r="R283" t="s">
        <v>313</v>
      </c>
    </row>
    <row r="284" spans="1:18">
      <c r="A284">
        <v>79026</v>
      </c>
      <c r="B284" t="s">
        <v>382</v>
      </c>
      <c r="C284" s="87">
        <v>237.4</v>
      </c>
      <c r="D284" s="87">
        <v>201.6</v>
      </c>
      <c r="E284" s="87">
        <v>150.30000000000001</v>
      </c>
      <c r="F284" s="87">
        <v>86.9</v>
      </c>
      <c r="G284" s="87">
        <v>48.4</v>
      </c>
      <c r="H284" s="87">
        <v>31.3</v>
      </c>
      <c r="I284" s="87">
        <v>32.700000000000003</v>
      </c>
      <c r="J284" s="87">
        <v>44.1</v>
      </c>
      <c r="K284" s="87">
        <v>67</v>
      </c>
      <c r="L284" s="87">
        <v>107.9</v>
      </c>
      <c r="M284" s="87">
        <v>149</v>
      </c>
      <c r="N284" s="87">
        <v>202.8</v>
      </c>
      <c r="O284" s="34">
        <v>1321.7</v>
      </c>
      <c r="P284" s="35"/>
      <c r="Q284" t="s">
        <v>383</v>
      </c>
      <c r="R284" t="s">
        <v>313</v>
      </c>
    </row>
    <row r="285" spans="1:18">
      <c r="A285">
        <v>77076</v>
      </c>
      <c r="B285" t="s">
        <v>981</v>
      </c>
      <c r="C285" s="87">
        <v>289.10000000000002</v>
      </c>
      <c r="D285" s="87">
        <v>234</v>
      </c>
      <c r="E285" s="87">
        <v>179.7</v>
      </c>
      <c r="F285" s="87">
        <v>102.9</v>
      </c>
      <c r="G285" s="87">
        <v>51.1</v>
      </c>
      <c r="H285" s="87">
        <v>32.799999999999997</v>
      </c>
      <c r="I285" s="87">
        <v>38.799999999999997</v>
      </c>
      <c r="J285" s="87">
        <v>57</v>
      </c>
      <c r="K285" s="87">
        <v>89.9</v>
      </c>
      <c r="L285" s="87">
        <v>145.5</v>
      </c>
      <c r="M285" s="87">
        <v>201</v>
      </c>
      <c r="N285" s="87">
        <v>276.89999999999998</v>
      </c>
      <c r="O285" s="34">
        <v>1698.9</v>
      </c>
      <c r="P285" s="35"/>
      <c r="Q285" t="s">
        <v>80</v>
      </c>
      <c r="R285" t="s">
        <v>313</v>
      </c>
    </row>
    <row r="286" spans="1:18">
      <c r="A286">
        <v>81116</v>
      </c>
      <c r="B286" t="s">
        <v>404</v>
      </c>
      <c r="C286" s="87">
        <v>264.7</v>
      </c>
      <c r="D286" s="87">
        <v>217.4</v>
      </c>
      <c r="E286" s="87">
        <v>173.1</v>
      </c>
      <c r="F286" s="87">
        <v>95.2</v>
      </c>
      <c r="G286" s="87">
        <v>48.2</v>
      </c>
      <c r="H286" s="87">
        <v>30.5</v>
      </c>
      <c r="I286" s="87">
        <v>31.4</v>
      </c>
      <c r="J286" s="87">
        <v>48.6</v>
      </c>
      <c r="K286" s="87">
        <v>79.099999999999994</v>
      </c>
      <c r="L286" s="87">
        <v>129.69999999999999</v>
      </c>
      <c r="M286" s="87">
        <v>178.4</v>
      </c>
      <c r="N286" s="87">
        <v>240.7</v>
      </c>
      <c r="O286" s="34">
        <v>1512.1</v>
      </c>
      <c r="P286" s="35"/>
      <c r="Q286" t="s">
        <v>415</v>
      </c>
      <c r="R286" t="s">
        <v>313</v>
      </c>
    </row>
    <row r="287" spans="1:18">
      <c r="A287">
        <v>82107</v>
      </c>
      <c r="B287" t="s">
        <v>332</v>
      </c>
      <c r="C287" s="87">
        <v>217.3</v>
      </c>
      <c r="D287" s="87">
        <v>180</v>
      </c>
      <c r="E287" s="87">
        <v>140.9</v>
      </c>
      <c r="F287" s="87">
        <v>74.2</v>
      </c>
      <c r="G287" s="87">
        <v>39.299999999999997</v>
      </c>
      <c r="H287" s="87">
        <v>24.6</v>
      </c>
      <c r="I287" s="87">
        <v>26.7</v>
      </c>
      <c r="J287" s="87">
        <v>41.5</v>
      </c>
      <c r="K287" s="87">
        <v>67.3</v>
      </c>
      <c r="L287" s="87">
        <v>112.9</v>
      </c>
      <c r="M287" s="87">
        <v>148.9</v>
      </c>
      <c r="N287" s="87">
        <v>192.7</v>
      </c>
      <c r="O287" s="34">
        <v>1292.9000000000001</v>
      </c>
      <c r="P287" s="35"/>
      <c r="Q287" t="s">
        <v>333</v>
      </c>
      <c r="R287" t="s">
        <v>313</v>
      </c>
    </row>
    <row r="288" spans="1:18">
      <c r="A288">
        <v>96015</v>
      </c>
      <c r="B288" t="s">
        <v>982</v>
      </c>
      <c r="C288" s="87">
        <v>116.1</v>
      </c>
      <c r="D288" s="87">
        <v>101.5</v>
      </c>
      <c r="E288" s="87">
        <v>82</v>
      </c>
      <c r="F288" s="87">
        <v>53.3</v>
      </c>
      <c r="G288" s="87">
        <v>35.1</v>
      </c>
      <c r="H288" s="87">
        <v>22</v>
      </c>
      <c r="I288" s="87">
        <v>28.4</v>
      </c>
      <c r="J288" s="87">
        <v>33</v>
      </c>
      <c r="K288" s="87">
        <v>49.1</v>
      </c>
      <c r="L288" s="87">
        <v>77.599999999999994</v>
      </c>
      <c r="M288" s="87">
        <v>84.2</v>
      </c>
      <c r="N288" s="87">
        <v>104.3</v>
      </c>
      <c r="O288" s="34">
        <v>784.6</v>
      </c>
      <c r="P288" s="35"/>
      <c r="Q288" t="s">
        <v>327</v>
      </c>
      <c r="R288" t="s">
        <v>313</v>
      </c>
    </row>
    <row r="289" spans="1:18">
      <c r="A289">
        <v>16081</v>
      </c>
      <c r="B289" t="s">
        <v>983</v>
      </c>
      <c r="C289" s="87" t="s">
        <v>299</v>
      </c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34"/>
      <c r="P289" s="35"/>
      <c r="Q289" t="s">
        <v>319</v>
      </c>
      <c r="R289" t="s">
        <v>318</v>
      </c>
    </row>
    <row r="290" spans="1:18">
      <c r="A290">
        <v>47016</v>
      </c>
      <c r="B290" t="s">
        <v>984</v>
      </c>
      <c r="C290" s="87">
        <v>310.2</v>
      </c>
      <c r="D290" s="87">
        <v>254.4</v>
      </c>
      <c r="E290" s="87">
        <v>216.4</v>
      </c>
      <c r="F290" s="87">
        <v>130.30000000000001</v>
      </c>
      <c r="G290" s="87">
        <v>77.5</v>
      </c>
      <c r="H290" s="87">
        <v>55.6</v>
      </c>
      <c r="I290" s="87">
        <v>57.6</v>
      </c>
      <c r="J290" s="87">
        <v>83.9</v>
      </c>
      <c r="K290" s="87">
        <v>125.6</v>
      </c>
      <c r="L290" s="87">
        <v>185.6</v>
      </c>
      <c r="M290" s="87">
        <v>236.7</v>
      </c>
      <c r="N290" s="87">
        <v>289.60000000000002</v>
      </c>
      <c r="O290" s="34">
        <v>2022.2</v>
      </c>
      <c r="P290" s="35"/>
      <c r="Q290" t="s">
        <v>104</v>
      </c>
      <c r="R290" t="s">
        <v>313</v>
      </c>
    </row>
    <row r="291" spans="1:18">
      <c r="A291">
        <v>83074</v>
      </c>
      <c r="B291" t="s">
        <v>985</v>
      </c>
      <c r="C291" s="87">
        <v>157.80000000000001</v>
      </c>
      <c r="D291" s="87">
        <v>135.69999999999999</v>
      </c>
      <c r="E291" s="87">
        <v>105.7</v>
      </c>
      <c r="F291" s="87">
        <v>54.6</v>
      </c>
      <c r="G291" s="87">
        <v>26.3</v>
      </c>
      <c r="H291" s="87">
        <v>17.5</v>
      </c>
      <c r="I291" s="87">
        <v>16.399999999999999</v>
      </c>
      <c r="J291" s="87">
        <v>27.8</v>
      </c>
      <c r="K291" s="87">
        <v>47.9</v>
      </c>
      <c r="L291" s="87">
        <v>88.8</v>
      </c>
      <c r="M291" s="87">
        <v>115.9</v>
      </c>
      <c r="N291" s="87">
        <v>145.5</v>
      </c>
      <c r="O291" s="34">
        <v>957.9</v>
      </c>
      <c r="P291" s="35"/>
      <c r="Q291" t="s">
        <v>986</v>
      </c>
      <c r="R291" t="s">
        <v>313</v>
      </c>
    </row>
    <row r="292" spans="1:18">
      <c r="A292">
        <v>87173</v>
      </c>
      <c r="B292" t="s">
        <v>987</v>
      </c>
      <c r="C292" s="87">
        <v>189.4</v>
      </c>
      <c r="D292" s="87">
        <v>157.1</v>
      </c>
      <c r="E292" s="87">
        <v>128</v>
      </c>
      <c r="F292" s="87">
        <v>74.5</v>
      </c>
      <c r="G292" s="87">
        <v>46</v>
      </c>
      <c r="H292" s="87">
        <v>31.1</v>
      </c>
      <c r="I292" s="87">
        <v>30.8</v>
      </c>
      <c r="J292" s="87">
        <v>47.9</v>
      </c>
      <c r="K292" s="87">
        <v>69.900000000000006</v>
      </c>
      <c r="L292" s="87">
        <v>102</v>
      </c>
      <c r="M292" s="87">
        <v>128.5</v>
      </c>
      <c r="N292" s="87">
        <v>163.9</v>
      </c>
      <c r="O292" s="34">
        <v>1171.3</v>
      </c>
      <c r="P292" s="35"/>
      <c r="Q292" t="s">
        <v>988</v>
      </c>
      <c r="R292" t="s">
        <v>313</v>
      </c>
    </row>
    <row r="293" spans="1:18">
      <c r="A293">
        <v>14612</v>
      </c>
      <c r="B293" t="s">
        <v>989</v>
      </c>
      <c r="C293" s="87">
        <v>196.8</v>
      </c>
      <c r="D293" s="87">
        <v>174.9</v>
      </c>
      <c r="E293" s="87">
        <v>186.1</v>
      </c>
      <c r="F293" s="87">
        <v>190.3</v>
      </c>
      <c r="G293" s="87">
        <v>182.9</v>
      </c>
      <c r="H293" s="87">
        <v>159.19999999999999</v>
      </c>
      <c r="I293" s="87">
        <v>174.9</v>
      </c>
      <c r="J293" s="87">
        <v>213.7</v>
      </c>
      <c r="K293" s="87">
        <v>248</v>
      </c>
      <c r="L293" s="87">
        <v>286</v>
      </c>
      <c r="M293" s="87">
        <v>261.89999999999998</v>
      </c>
      <c r="N293" s="87">
        <v>244.3</v>
      </c>
      <c r="O293" s="34">
        <v>2523.1999999999998</v>
      </c>
      <c r="P293" s="35"/>
      <c r="Q293" t="s">
        <v>990</v>
      </c>
      <c r="R293" t="s">
        <v>313</v>
      </c>
    </row>
    <row r="294" spans="1:18">
      <c r="A294">
        <v>86351</v>
      </c>
      <c r="B294" t="s">
        <v>99</v>
      </c>
      <c r="C294" s="87">
        <v>185.8</v>
      </c>
      <c r="D294" s="87">
        <v>158.4</v>
      </c>
      <c r="E294" s="87">
        <v>124.2</v>
      </c>
      <c r="F294" s="87">
        <v>76.2</v>
      </c>
      <c r="G294" s="87">
        <v>44.8</v>
      </c>
      <c r="H294" s="87">
        <v>34.700000000000003</v>
      </c>
      <c r="I294" s="87">
        <v>35.799999999999997</v>
      </c>
      <c r="J294" s="87">
        <v>54.7</v>
      </c>
      <c r="K294" s="87">
        <v>73.7</v>
      </c>
      <c r="L294" s="87">
        <v>109.7</v>
      </c>
      <c r="M294" s="87">
        <v>133.4</v>
      </c>
      <c r="N294" s="87">
        <v>164.9</v>
      </c>
      <c r="O294" s="34">
        <v>1190.2</v>
      </c>
      <c r="P294" s="35"/>
      <c r="Q294" t="s">
        <v>321</v>
      </c>
      <c r="R294" t="s">
        <v>313</v>
      </c>
    </row>
    <row r="295" spans="1:18">
      <c r="A295">
        <v>91104</v>
      </c>
      <c r="B295" t="s">
        <v>991</v>
      </c>
      <c r="C295" s="87">
        <v>213.3</v>
      </c>
      <c r="D295" s="87">
        <v>179.1</v>
      </c>
      <c r="E295" s="87">
        <v>142.1</v>
      </c>
      <c r="F295" s="87">
        <v>79.599999999999994</v>
      </c>
      <c r="G295" s="87">
        <v>45.5</v>
      </c>
      <c r="H295" s="87">
        <v>29.2</v>
      </c>
      <c r="I295" s="87">
        <v>31.7</v>
      </c>
      <c r="J295" s="87">
        <v>49.7</v>
      </c>
      <c r="K295" s="87">
        <v>76.900000000000006</v>
      </c>
      <c r="L295" s="87">
        <v>117.3</v>
      </c>
      <c r="M295" s="87">
        <v>152.69999999999999</v>
      </c>
      <c r="N295" s="87">
        <v>196.3</v>
      </c>
      <c r="O295" s="34">
        <v>1316</v>
      </c>
      <c r="P295" s="35"/>
      <c r="Q295" t="s">
        <v>729</v>
      </c>
      <c r="R295" t="s">
        <v>313</v>
      </c>
    </row>
    <row r="296" spans="1:18">
      <c r="A296">
        <v>87031</v>
      </c>
      <c r="B296" t="s">
        <v>408</v>
      </c>
      <c r="C296" s="87">
        <v>231</v>
      </c>
      <c r="D296" s="87">
        <v>202.6</v>
      </c>
      <c r="E296" s="87">
        <v>164.9</v>
      </c>
      <c r="F296" s="87">
        <v>109.6</v>
      </c>
      <c r="G296" s="87">
        <v>71.3</v>
      </c>
      <c r="H296" s="87">
        <v>49.3</v>
      </c>
      <c r="I296" s="87">
        <v>54.7</v>
      </c>
      <c r="J296" s="87">
        <v>76.7</v>
      </c>
      <c r="K296" s="87">
        <v>97.6</v>
      </c>
      <c r="L296" s="87">
        <v>144.6</v>
      </c>
      <c r="M296" s="87">
        <v>172.6</v>
      </c>
      <c r="N296" s="87">
        <v>207.4</v>
      </c>
      <c r="O296" s="34">
        <v>1584.3</v>
      </c>
      <c r="P296" s="35"/>
      <c r="Q296" t="s">
        <v>409</v>
      </c>
      <c r="R296" t="s">
        <v>313</v>
      </c>
    </row>
    <row r="297" spans="1:18">
      <c r="A297">
        <v>87032</v>
      </c>
      <c r="B297" t="s">
        <v>410</v>
      </c>
      <c r="C297" s="87" t="s">
        <v>299</v>
      </c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34"/>
      <c r="P297" s="35"/>
      <c r="Q297" t="s">
        <v>319</v>
      </c>
      <c r="R297" t="s">
        <v>318</v>
      </c>
    </row>
    <row r="298" spans="1:18">
      <c r="A298">
        <v>5007</v>
      </c>
      <c r="B298" t="s">
        <v>391</v>
      </c>
      <c r="C298" s="87">
        <v>386.7</v>
      </c>
      <c r="D298" s="87">
        <v>315</v>
      </c>
      <c r="E298" s="87">
        <v>313</v>
      </c>
      <c r="F298" s="87">
        <v>240.1</v>
      </c>
      <c r="G298" s="87">
        <v>170.3</v>
      </c>
      <c r="H298" s="87">
        <v>122.9</v>
      </c>
      <c r="I298" s="87">
        <v>133.1</v>
      </c>
      <c r="J298" s="87">
        <v>175.1</v>
      </c>
      <c r="K298" s="87">
        <v>236.9</v>
      </c>
      <c r="L298" s="87">
        <v>317.7</v>
      </c>
      <c r="M298" s="87">
        <v>341.6</v>
      </c>
      <c r="N298" s="87">
        <v>382.3</v>
      </c>
      <c r="O298" s="34">
        <v>3139</v>
      </c>
      <c r="P298" s="35"/>
      <c r="Q298" t="s">
        <v>323</v>
      </c>
      <c r="R298" t="s">
        <v>313</v>
      </c>
    </row>
    <row r="299" spans="1:18">
      <c r="A299">
        <v>17107</v>
      </c>
      <c r="B299" t="s">
        <v>412</v>
      </c>
      <c r="C299" s="87" t="s">
        <v>299</v>
      </c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34"/>
      <c r="P299" s="35"/>
      <c r="Q299" t="s">
        <v>319</v>
      </c>
      <c r="R299" t="s">
        <v>318</v>
      </c>
    </row>
    <row r="300" spans="1:18">
      <c r="A300">
        <v>23801</v>
      </c>
      <c r="B300" t="s">
        <v>413</v>
      </c>
      <c r="C300" s="87">
        <v>194.1</v>
      </c>
      <c r="D300" s="87">
        <v>169.9</v>
      </c>
      <c r="E300" s="87">
        <v>136</v>
      </c>
      <c r="F300" s="87">
        <v>81.400000000000006</v>
      </c>
      <c r="G300" s="87">
        <v>50.1</v>
      </c>
      <c r="H300" s="87">
        <v>32.4</v>
      </c>
      <c r="I300" s="87">
        <v>35.799999999999997</v>
      </c>
      <c r="J300" s="87">
        <v>50.7</v>
      </c>
      <c r="K300" s="87">
        <v>73.8</v>
      </c>
      <c r="L300" s="87">
        <v>114.2</v>
      </c>
      <c r="M300" s="87">
        <v>143.30000000000001</v>
      </c>
      <c r="N300" s="87">
        <v>176.4</v>
      </c>
      <c r="O300" s="34">
        <v>1253.2</v>
      </c>
      <c r="P300" s="35"/>
      <c r="Q300" t="s">
        <v>704</v>
      </c>
      <c r="R300" t="s">
        <v>313</v>
      </c>
    </row>
    <row r="301" spans="1:18">
      <c r="A301">
        <v>94181</v>
      </c>
      <c r="B301" t="s">
        <v>414</v>
      </c>
      <c r="C301" s="87" t="s">
        <v>299</v>
      </c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34"/>
      <c r="P301" s="35"/>
      <c r="Q301" t="s">
        <v>319</v>
      </c>
      <c r="R301" t="s">
        <v>318</v>
      </c>
    </row>
    <row r="302" spans="1:18">
      <c r="A302">
        <v>96033</v>
      </c>
      <c r="B302" t="s">
        <v>329</v>
      </c>
      <c r="C302" s="87" t="s">
        <v>299</v>
      </c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34"/>
      <c r="P302" s="35"/>
      <c r="Q302" t="s">
        <v>319</v>
      </c>
      <c r="R302" t="s">
        <v>318</v>
      </c>
    </row>
    <row r="303" spans="1:18">
      <c r="A303">
        <v>96065</v>
      </c>
      <c r="B303" t="s">
        <v>330</v>
      </c>
      <c r="C303" s="87" t="s">
        <v>299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34"/>
      <c r="P303" s="35"/>
      <c r="Q303" t="s">
        <v>319</v>
      </c>
      <c r="R303" t="s">
        <v>318</v>
      </c>
    </row>
    <row r="304" spans="1:18">
      <c r="A304">
        <v>96004</v>
      </c>
      <c r="B304" t="s">
        <v>331</v>
      </c>
      <c r="C304" s="87" t="s">
        <v>299</v>
      </c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34"/>
      <c r="P304" s="35"/>
      <c r="Q304" t="s">
        <v>319</v>
      </c>
      <c r="R304" t="s">
        <v>318</v>
      </c>
    </row>
    <row r="305" spans="1:18">
      <c r="A305">
        <v>23915</v>
      </c>
      <c r="B305" t="s">
        <v>197</v>
      </c>
      <c r="C305" s="87">
        <v>281.60000000000002</v>
      </c>
      <c r="D305" s="87">
        <v>222.2</v>
      </c>
      <c r="E305" s="87">
        <v>186.4</v>
      </c>
      <c r="F305" s="87">
        <v>122</v>
      </c>
      <c r="G305" s="87">
        <v>69.900000000000006</v>
      </c>
      <c r="H305" s="87">
        <v>48.6</v>
      </c>
      <c r="I305" s="87">
        <v>47.9</v>
      </c>
      <c r="J305" s="87">
        <v>68.400000000000006</v>
      </c>
      <c r="K305" s="87">
        <v>105.8</v>
      </c>
      <c r="L305" s="87">
        <v>157.30000000000001</v>
      </c>
      <c r="M305" s="87">
        <v>203.2</v>
      </c>
      <c r="N305" s="87">
        <v>238.2</v>
      </c>
      <c r="O305" s="34">
        <v>1724.4</v>
      </c>
      <c r="P305" s="35"/>
      <c r="Q305" t="s">
        <v>198</v>
      </c>
      <c r="R305" t="s">
        <v>313</v>
      </c>
    </row>
    <row r="306" spans="1:18">
      <c r="A306">
        <v>21032</v>
      </c>
      <c r="B306" t="s">
        <v>334</v>
      </c>
      <c r="C306" s="87">
        <v>307.10000000000002</v>
      </c>
      <c r="D306" s="87">
        <v>267</v>
      </c>
      <c r="E306" s="87">
        <v>221.7</v>
      </c>
      <c r="F306" s="87">
        <v>136.6</v>
      </c>
      <c r="G306" s="87">
        <v>94.2</v>
      </c>
      <c r="H306" s="87">
        <v>60.8</v>
      </c>
      <c r="I306" s="87">
        <v>66.3</v>
      </c>
      <c r="J306" s="87">
        <v>85.6</v>
      </c>
      <c r="K306" s="87">
        <v>112.6</v>
      </c>
      <c r="L306" s="87">
        <v>180.9</v>
      </c>
      <c r="M306" s="87">
        <v>230.1</v>
      </c>
      <c r="N306" s="87">
        <v>282.5</v>
      </c>
      <c r="O306" s="34">
        <v>2027.7</v>
      </c>
      <c r="P306" s="35"/>
      <c r="Q306" t="s">
        <v>418</v>
      </c>
      <c r="R306" t="s">
        <v>313</v>
      </c>
    </row>
    <row r="307" spans="1:18">
      <c r="A307">
        <v>40854</v>
      </c>
      <c r="B307" t="s">
        <v>419</v>
      </c>
      <c r="C307" s="87">
        <v>204.9</v>
      </c>
      <c r="D307" s="87">
        <v>167.9</v>
      </c>
      <c r="E307" s="87">
        <v>156</v>
      </c>
      <c r="F307" s="87">
        <v>119.2</v>
      </c>
      <c r="G307" s="87">
        <v>93.4</v>
      </c>
      <c r="H307" s="87">
        <v>71.8</v>
      </c>
      <c r="I307" s="87">
        <v>75.8</v>
      </c>
      <c r="J307" s="87">
        <v>103.7</v>
      </c>
      <c r="K307" s="87">
        <v>127.4</v>
      </c>
      <c r="L307" s="87">
        <v>161.9</v>
      </c>
      <c r="M307" s="87">
        <v>175.5</v>
      </c>
      <c r="N307" s="87">
        <v>198</v>
      </c>
      <c r="O307" s="34">
        <v>1646</v>
      </c>
      <c r="P307" s="35"/>
      <c r="Q307" t="s">
        <v>988</v>
      </c>
      <c r="R307" t="s">
        <v>313</v>
      </c>
    </row>
    <row r="308" spans="1:18">
      <c r="A308">
        <v>79028</v>
      </c>
      <c r="B308" t="s">
        <v>420</v>
      </c>
      <c r="C308" s="87">
        <v>260.39999999999998</v>
      </c>
      <c r="D308" s="87">
        <v>221.9</v>
      </c>
      <c r="E308" s="87">
        <v>177.6</v>
      </c>
      <c r="F308" s="87">
        <v>105.2</v>
      </c>
      <c r="G308" s="87">
        <v>57.1</v>
      </c>
      <c r="H308" s="87">
        <v>36.5</v>
      </c>
      <c r="I308" s="87">
        <v>39.9</v>
      </c>
      <c r="J308" s="87">
        <v>55.8</v>
      </c>
      <c r="K308" s="87">
        <v>82.9</v>
      </c>
      <c r="L308" s="87">
        <v>132.30000000000001</v>
      </c>
      <c r="M308" s="87">
        <v>178.2</v>
      </c>
      <c r="N308" s="87">
        <v>235.8</v>
      </c>
      <c r="O308" s="34">
        <v>1562.2</v>
      </c>
      <c r="P308" s="35"/>
      <c r="Q308" t="s">
        <v>421</v>
      </c>
      <c r="R308" t="s">
        <v>313</v>
      </c>
    </row>
    <row r="309" spans="1:18">
      <c r="A309">
        <v>36031</v>
      </c>
      <c r="B309" t="s">
        <v>422</v>
      </c>
      <c r="C309" s="87">
        <v>348.9</v>
      </c>
      <c r="D309" s="87">
        <v>275</v>
      </c>
      <c r="E309" s="87">
        <v>282.7</v>
      </c>
      <c r="F309" s="87">
        <v>232.3</v>
      </c>
      <c r="G309" s="87">
        <v>172</v>
      </c>
      <c r="H309" s="87">
        <v>132.9</v>
      </c>
      <c r="I309" s="87">
        <v>147.69999999999999</v>
      </c>
      <c r="J309" s="87">
        <v>193.7</v>
      </c>
      <c r="K309" s="87">
        <v>256</v>
      </c>
      <c r="L309" s="87">
        <v>333.3</v>
      </c>
      <c r="M309" s="87">
        <v>359.4</v>
      </c>
      <c r="N309" s="87">
        <v>373.2</v>
      </c>
      <c r="O309" s="34">
        <v>3071.7</v>
      </c>
      <c r="P309" s="35"/>
      <c r="Q309" t="s">
        <v>90</v>
      </c>
      <c r="R309" t="s">
        <v>313</v>
      </c>
    </row>
    <row r="310" spans="1:18">
      <c r="A310">
        <v>61288</v>
      </c>
      <c r="B310" t="s">
        <v>423</v>
      </c>
      <c r="C310" s="87">
        <v>193.1</v>
      </c>
      <c r="D310" s="87">
        <v>148.4</v>
      </c>
      <c r="E310" s="87">
        <v>128.30000000000001</v>
      </c>
      <c r="F310" s="87">
        <v>98</v>
      </c>
      <c r="G310" s="87">
        <v>77</v>
      </c>
      <c r="H310" s="87">
        <v>70.400000000000006</v>
      </c>
      <c r="I310" s="87">
        <v>79.099999999999994</v>
      </c>
      <c r="J310" s="87">
        <v>109.4</v>
      </c>
      <c r="K310" s="87">
        <v>139.69999999999999</v>
      </c>
      <c r="L310" s="87">
        <v>168.8</v>
      </c>
      <c r="M310" s="87">
        <v>176.2</v>
      </c>
      <c r="N310" s="87">
        <v>209.4</v>
      </c>
      <c r="O310" s="34">
        <v>1593</v>
      </c>
      <c r="P310" s="35"/>
      <c r="Q310" t="s">
        <v>379</v>
      </c>
      <c r="R310" t="s">
        <v>313</v>
      </c>
    </row>
    <row r="311" spans="1:18">
      <c r="A311">
        <v>24023</v>
      </c>
      <c r="B311" t="s">
        <v>424</v>
      </c>
      <c r="C311" s="87">
        <v>256.2</v>
      </c>
      <c r="D311" s="87">
        <v>215.1</v>
      </c>
      <c r="E311" s="87">
        <v>176.3</v>
      </c>
      <c r="F311" s="87">
        <v>104.8</v>
      </c>
      <c r="G311" s="87">
        <v>63.5</v>
      </c>
      <c r="H311" s="87">
        <v>46.5</v>
      </c>
      <c r="I311" s="87">
        <v>51.6</v>
      </c>
      <c r="J311" s="87">
        <v>73.599999999999994</v>
      </c>
      <c r="K311" s="87">
        <v>107.3</v>
      </c>
      <c r="L311" s="87">
        <v>152.9</v>
      </c>
      <c r="M311" s="87">
        <v>201.2</v>
      </c>
      <c r="N311" s="87">
        <v>252.9</v>
      </c>
      <c r="O311" s="34">
        <v>1698.1</v>
      </c>
      <c r="P311" s="35"/>
      <c r="Q311" t="s">
        <v>425</v>
      </c>
      <c r="R311" t="s">
        <v>313</v>
      </c>
    </row>
    <row r="312" spans="1:18">
      <c r="A312">
        <v>24024</v>
      </c>
      <c r="B312" t="s">
        <v>424</v>
      </c>
      <c r="C312" s="87">
        <v>295.39999999999998</v>
      </c>
      <c r="D312" s="87">
        <v>238.1</v>
      </c>
      <c r="E312" s="87">
        <v>197.1</v>
      </c>
      <c r="F312" s="87">
        <v>120.1</v>
      </c>
      <c r="G312" s="87">
        <v>72.5</v>
      </c>
      <c r="H312" s="87">
        <v>49.7</v>
      </c>
      <c r="I312" s="87">
        <v>53.8</v>
      </c>
      <c r="J312" s="87">
        <v>83.2</v>
      </c>
      <c r="K312" s="87">
        <v>124.5</v>
      </c>
      <c r="L312" s="87">
        <v>183.1</v>
      </c>
      <c r="M312" s="87">
        <v>226.7</v>
      </c>
      <c r="N312" s="87">
        <v>265.7</v>
      </c>
      <c r="O312" s="34">
        <v>1916.1</v>
      </c>
      <c r="P312" s="35"/>
      <c r="Q312" t="s">
        <v>553</v>
      </c>
      <c r="R312" t="s">
        <v>313</v>
      </c>
    </row>
    <row r="313" spans="1:18">
      <c r="A313">
        <v>66078</v>
      </c>
      <c r="B313" t="s">
        <v>428</v>
      </c>
      <c r="C313" s="87" t="s">
        <v>299</v>
      </c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34"/>
      <c r="P313" s="35"/>
      <c r="Q313" t="s">
        <v>319</v>
      </c>
      <c r="R313" t="s">
        <v>318</v>
      </c>
    </row>
    <row r="314" spans="1:18">
      <c r="A314">
        <v>66156</v>
      </c>
      <c r="B314" t="s">
        <v>429</v>
      </c>
      <c r="C314" s="87">
        <v>177.4</v>
      </c>
      <c r="D314" s="87">
        <v>142.30000000000001</v>
      </c>
      <c r="E314" s="87">
        <v>114.4</v>
      </c>
      <c r="F314" s="87">
        <v>86.3</v>
      </c>
      <c r="G314" s="87">
        <v>64.2</v>
      </c>
      <c r="H314" s="87">
        <v>53.2</v>
      </c>
      <c r="I314" s="87">
        <v>53.7</v>
      </c>
      <c r="J314" s="87">
        <v>92.2</v>
      </c>
      <c r="K314" s="87">
        <v>111.9</v>
      </c>
      <c r="L314" s="87">
        <v>147.30000000000001</v>
      </c>
      <c r="M314" s="87">
        <v>162</v>
      </c>
      <c r="N314" s="87">
        <v>182.9</v>
      </c>
      <c r="O314" s="34">
        <v>1442.1</v>
      </c>
      <c r="P314" s="35"/>
      <c r="Q314" t="s">
        <v>430</v>
      </c>
      <c r="R314" t="s">
        <v>313</v>
      </c>
    </row>
    <row r="315" spans="1:18">
      <c r="A315">
        <v>200235</v>
      </c>
      <c r="B315" t="s">
        <v>431</v>
      </c>
      <c r="C315" s="87">
        <v>188</v>
      </c>
      <c r="D315" s="87">
        <v>171.2</v>
      </c>
      <c r="E315" s="87">
        <v>191.8</v>
      </c>
      <c r="F315" s="87">
        <v>176.6</v>
      </c>
      <c r="G315" s="87">
        <v>180.2</v>
      </c>
      <c r="H315" s="87">
        <v>188.9</v>
      </c>
      <c r="I315" s="87">
        <v>180.2</v>
      </c>
      <c r="J315" s="87">
        <v>198.6</v>
      </c>
      <c r="K315" s="87">
        <v>203</v>
      </c>
      <c r="L315" s="87">
        <v>205.9</v>
      </c>
      <c r="M315" s="87">
        <v>188.7</v>
      </c>
      <c r="N315" s="87">
        <v>183.8</v>
      </c>
      <c r="O315" s="34">
        <v>2306.3000000000002</v>
      </c>
      <c r="P315" s="35"/>
      <c r="Q315" t="s">
        <v>432</v>
      </c>
      <c r="R315" t="s">
        <v>313</v>
      </c>
    </row>
    <row r="316" spans="1:18">
      <c r="A316">
        <v>40121</v>
      </c>
      <c r="B316" t="s">
        <v>433</v>
      </c>
      <c r="C316" s="87">
        <v>118.9</v>
      </c>
      <c r="D316" s="87">
        <v>92.2</v>
      </c>
      <c r="E316" s="87">
        <v>86.6</v>
      </c>
      <c r="F316" s="87">
        <v>76.3</v>
      </c>
      <c r="G316" s="87">
        <v>65.7</v>
      </c>
      <c r="H316" s="87">
        <v>48.8</v>
      </c>
      <c r="I316" s="87">
        <v>55.2</v>
      </c>
      <c r="J316" s="87">
        <v>80.5</v>
      </c>
      <c r="K316" s="87">
        <v>96.9</v>
      </c>
      <c r="L316" s="87">
        <v>124.6</v>
      </c>
      <c r="M316" s="87">
        <v>123.9</v>
      </c>
      <c r="N316" s="87">
        <v>129.5</v>
      </c>
      <c r="O316" s="34">
        <v>1118.7</v>
      </c>
      <c r="P316" s="35"/>
      <c r="Q316" t="s">
        <v>434</v>
      </c>
      <c r="R316" t="s">
        <v>313</v>
      </c>
    </row>
    <row r="317" spans="1:18">
      <c r="A317">
        <v>88042</v>
      </c>
      <c r="B317" t="s">
        <v>435</v>
      </c>
      <c r="C317" s="87">
        <v>200.4</v>
      </c>
      <c r="D317" s="87">
        <v>170.1</v>
      </c>
      <c r="E317" s="87">
        <v>130.1</v>
      </c>
      <c r="F317" s="87">
        <v>74.599999999999994</v>
      </c>
      <c r="G317" s="87">
        <v>42</v>
      </c>
      <c r="H317" s="87">
        <v>27.7</v>
      </c>
      <c r="I317" s="87">
        <v>28.3</v>
      </c>
      <c r="J317" s="87">
        <v>42</v>
      </c>
      <c r="K317" s="87">
        <v>62.4</v>
      </c>
      <c r="L317" s="87">
        <v>100.4</v>
      </c>
      <c r="M317" s="87">
        <v>134.1</v>
      </c>
      <c r="N317" s="87">
        <v>175.6</v>
      </c>
      <c r="O317" s="34">
        <v>1197.5999999999999</v>
      </c>
      <c r="P317" s="35"/>
      <c r="Q317" t="s">
        <v>61</v>
      </c>
      <c r="R317" t="s">
        <v>313</v>
      </c>
    </row>
    <row r="318" spans="1:18">
      <c r="A318">
        <v>14938</v>
      </c>
      <c r="B318" t="s">
        <v>436</v>
      </c>
      <c r="C318" s="87">
        <v>169.2</v>
      </c>
      <c r="D318" s="87">
        <v>141.19999999999999</v>
      </c>
      <c r="E318" s="87">
        <v>155.9</v>
      </c>
      <c r="F318" s="87">
        <v>164.4</v>
      </c>
      <c r="G318" s="87">
        <v>174.4</v>
      </c>
      <c r="H318" s="87">
        <v>172.9</v>
      </c>
      <c r="I318" s="87">
        <v>189.2</v>
      </c>
      <c r="J318" s="87">
        <v>210.8</v>
      </c>
      <c r="K318" s="87">
        <v>221.1</v>
      </c>
      <c r="L318" s="87">
        <v>238.1</v>
      </c>
      <c r="M318" s="87">
        <v>204.1</v>
      </c>
      <c r="N318" s="87">
        <v>191.8</v>
      </c>
      <c r="O318" s="34">
        <v>2255.6999999999998</v>
      </c>
      <c r="P318" s="35"/>
      <c r="Q318" t="s">
        <v>437</v>
      </c>
      <c r="R318" t="s">
        <v>313</v>
      </c>
    </row>
    <row r="319" spans="1:18">
      <c r="A319">
        <v>14400</v>
      </c>
      <c r="B319" t="s">
        <v>438</v>
      </c>
      <c r="C319" s="87">
        <v>163.69999999999999</v>
      </c>
      <c r="D319" s="87">
        <v>137.80000000000001</v>
      </c>
      <c r="E319" s="87">
        <v>148.19999999999999</v>
      </c>
      <c r="F319" s="87">
        <v>149.6</v>
      </c>
      <c r="G319" s="87">
        <v>143.69999999999999</v>
      </c>
      <c r="H319" s="87">
        <v>131.80000000000001</v>
      </c>
      <c r="I319" s="87">
        <v>132</v>
      </c>
      <c r="J319" s="87">
        <v>150.5</v>
      </c>
      <c r="K319" s="87">
        <v>169.3</v>
      </c>
      <c r="L319" s="87">
        <v>193</v>
      </c>
      <c r="M319" s="87">
        <v>183.9</v>
      </c>
      <c r="N319" s="87">
        <v>183.4</v>
      </c>
      <c r="O319" s="34">
        <v>1805</v>
      </c>
      <c r="P319" s="35"/>
      <c r="Q319" t="s">
        <v>439</v>
      </c>
      <c r="R319" t="s">
        <v>313</v>
      </c>
    </row>
    <row r="320" spans="1:18">
      <c r="A320">
        <v>14035</v>
      </c>
      <c r="B320" t="s">
        <v>440</v>
      </c>
      <c r="C320" s="87" t="s">
        <v>299</v>
      </c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34"/>
      <c r="P320" s="35"/>
      <c r="Q320" t="s">
        <v>319</v>
      </c>
      <c r="R320" t="s">
        <v>318</v>
      </c>
    </row>
    <row r="321" spans="1:18">
      <c r="A321">
        <v>4020</v>
      </c>
      <c r="B321" t="s">
        <v>441</v>
      </c>
      <c r="C321" s="87">
        <v>346.3</v>
      </c>
      <c r="D321" s="87">
        <v>285.3</v>
      </c>
      <c r="E321" s="87">
        <v>295.8</v>
      </c>
      <c r="F321" s="87">
        <v>256.5</v>
      </c>
      <c r="G321" s="87">
        <v>200.2</v>
      </c>
      <c r="H321" s="87">
        <v>161</v>
      </c>
      <c r="I321" s="87">
        <v>166.5</v>
      </c>
      <c r="J321" s="87">
        <v>196.9</v>
      </c>
      <c r="K321" s="87">
        <v>259.10000000000002</v>
      </c>
      <c r="L321" s="87">
        <v>336.8</v>
      </c>
      <c r="M321" s="87">
        <v>370.1</v>
      </c>
      <c r="N321" s="87">
        <v>390.4</v>
      </c>
      <c r="O321" s="34">
        <v>3147.9</v>
      </c>
      <c r="P321" s="35"/>
      <c r="Q321" t="s">
        <v>601</v>
      </c>
      <c r="R321" t="s">
        <v>313</v>
      </c>
    </row>
    <row r="322" spans="1:18">
      <c r="A322">
        <v>31066</v>
      </c>
      <c r="B322" t="s">
        <v>442</v>
      </c>
      <c r="C322" s="87" t="s">
        <v>299</v>
      </c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34"/>
      <c r="P322" s="35"/>
      <c r="Q322" t="s">
        <v>319</v>
      </c>
      <c r="R322" t="s">
        <v>318</v>
      </c>
    </row>
    <row r="323" spans="1:18">
      <c r="A323">
        <v>31120</v>
      </c>
      <c r="B323" t="s">
        <v>443</v>
      </c>
      <c r="C323" s="87" t="s">
        <v>299</v>
      </c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34"/>
      <c r="P323" s="35"/>
      <c r="Q323" t="s">
        <v>319</v>
      </c>
      <c r="R323" t="s">
        <v>318</v>
      </c>
    </row>
    <row r="324" spans="1:18">
      <c r="A324">
        <v>61223</v>
      </c>
      <c r="B324" t="s">
        <v>444</v>
      </c>
      <c r="C324" s="87">
        <v>188.9</v>
      </c>
      <c r="D324" s="87">
        <v>156.1</v>
      </c>
      <c r="E324" s="87">
        <v>142</v>
      </c>
      <c r="F324" s="87">
        <v>105.1</v>
      </c>
      <c r="G324" s="87">
        <v>73.099999999999994</v>
      </c>
      <c r="H324" s="87">
        <v>60.1</v>
      </c>
      <c r="I324" s="87">
        <v>70.099999999999994</v>
      </c>
      <c r="J324" s="87">
        <v>91.2</v>
      </c>
      <c r="K324" s="87">
        <v>120</v>
      </c>
      <c r="L324" s="87">
        <v>149.4</v>
      </c>
      <c r="M324" s="87">
        <v>163.9</v>
      </c>
      <c r="N324" s="87">
        <v>195.7</v>
      </c>
      <c r="O324" s="34">
        <v>1505.7</v>
      </c>
      <c r="P324" s="35"/>
      <c r="Q324" t="s">
        <v>706</v>
      </c>
      <c r="R324" t="s">
        <v>313</v>
      </c>
    </row>
    <row r="325" spans="1:18">
      <c r="A325">
        <v>95011</v>
      </c>
      <c r="B325" t="s">
        <v>445</v>
      </c>
      <c r="C325" s="87">
        <v>115.9</v>
      </c>
      <c r="D325" s="87">
        <v>98.9</v>
      </c>
      <c r="E325" s="87">
        <v>70.3</v>
      </c>
      <c r="F325" s="87">
        <v>41.9</v>
      </c>
      <c r="G325" s="87">
        <v>24.7</v>
      </c>
      <c r="H325" s="87">
        <v>16.399999999999999</v>
      </c>
      <c r="I325" s="87">
        <v>17.3</v>
      </c>
      <c r="J325" s="87">
        <v>26.3</v>
      </c>
      <c r="K325" s="87">
        <v>42.6</v>
      </c>
      <c r="L325" s="87">
        <v>65.8</v>
      </c>
      <c r="M325" s="87">
        <v>83.6</v>
      </c>
      <c r="N325" s="87">
        <v>101.8</v>
      </c>
      <c r="O325" s="34">
        <v>689</v>
      </c>
      <c r="P325" s="35"/>
      <c r="Q325" t="s">
        <v>38</v>
      </c>
      <c r="R325" t="s">
        <v>313</v>
      </c>
    </row>
    <row r="326" spans="1:18">
      <c r="A326">
        <v>14704</v>
      </c>
      <c r="B326" t="s">
        <v>446</v>
      </c>
      <c r="C326" s="87">
        <v>239.4</v>
      </c>
      <c r="D326" s="87">
        <v>193.9</v>
      </c>
      <c r="E326" s="87">
        <v>211.9</v>
      </c>
      <c r="F326" s="87">
        <v>205.8</v>
      </c>
      <c r="G326" s="87">
        <v>198.2</v>
      </c>
      <c r="H326" s="87">
        <v>175.3</v>
      </c>
      <c r="I326" s="87">
        <v>185.6</v>
      </c>
      <c r="J326" s="87">
        <v>224.5</v>
      </c>
      <c r="K326" s="87">
        <v>261.10000000000002</v>
      </c>
      <c r="L326" s="87">
        <v>303.89999999999998</v>
      </c>
      <c r="M326" s="87">
        <v>290.8</v>
      </c>
      <c r="N326" s="87">
        <v>273.5</v>
      </c>
      <c r="O326" s="34">
        <v>2635.5</v>
      </c>
      <c r="P326" s="35"/>
      <c r="Q326" t="s">
        <v>447</v>
      </c>
      <c r="R326" t="s">
        <v>313</v>
      </c>
    </row>
    <row r="327" spans="1:18">
      <c r="A327">
        <v>9194</v>
      </c>
      <c r="B327" t="s">
        <v>449</v>
      </c>
      <c r="C327" s="87">
        <v>265.39999999999998</v>
      </c>
      <c r="D327" s="87">
        <v>227.4</v>
      </c>
      <c r="E327" s="87">
        <v>195.1</v>
      </c>
      <c r="F327" s="87">
        <v>116.9</v>
      </c>
      <c r="G327" s="87">
        <v>73.2</v>
      </c>
      <c r="H327" s="87">
        <v>53.6</v>
      </c>
      <c r="I327" s="87">
        <v>54.3</v>
      </c>
      <c r="J327" s="87">
        <v>71</v>
      </c>
      <c r="K327" s="87">
        <v>96.4</v>
      </c>
      <c r="L327" s="87">
        <v>146</v>
      </c>
      <c r="M327" s="87">
        <v>195</v>
      </c>
      <c r="N327" s="87">
        <v>244.1</v>
      </c>
      <c r="O327" s="34">
        <v>1731.7</v>
      </c>
      <c r="P327" s="35"/>
      <c r="Q327" t="s">
        <v>450</v>
      </c>
      <c r="R327" t="s">
        <v>313</v>
      </c>
    </row>
    <row r="328" spans="1:18">
      <c r="A328">
        <v>7045</v>
      </c>
      <c r="B328" t="s">
        <v>451</v>
      </c>
      <c r="C328" s="87">
        <v>493.6</v>
      </c>
      <c r="D328" s="87">
        <v>399</v>
      </c>
      <c r="E328" s="87">
        <v>367.6</v>
      </c>
      <c r="F328" s="87">
        <v>249</v>
      </c>
      <c r="G328" s="87">
        <v>169</v>
      </c>
      <c r="H328" s="87">
        <v>113.9</v>
      </c>
      <c r="I328" s="87">
        <v>121.2</v>
      </c>
      <c r="J328" s="87">
        <v>167.3</v>
      </c>
      <c r="K328" s="87">
        <v>239.8</v>
      </c>
      <c r="L328" s="87">
        <v>341.1</v>
      </c>
      <c r="M328" s="87">
        <v>399.1</v>
      </c>
      <c r="N328" s="87">
        <v>462.9</v>
      </c>
      <c r="O328" s="34">
        <v>3526.7</v>
      </c>
      <c r="P328" s="35"/>
      <c r="Q328" t="s">
        <v>90</v>
      </c>
      <c r="R328" t="s">
        <v>313</v>
      </c>
    </row>
    <row r="329" spans="1:18">
      <c r="A329">
        <v>86282</v>
      </c>
      <c r="B329" t="s">
        <v>452</v>
      </c>
      <c r="C329" s="87">
        <v>253</v>
      </c>
      <c r="D329" s="87">
        <v>201</v>
      </c>
      <c r="E329" s="87">
        <v>179.2</v>
      </c>
      <c r="F329" s="87">
        <v>116.3</v>
      </c>
      <c r="G329" s="87">
        <v>76.599999999999994</v>
      </c>
      <c r="H329" s="87">
        <v>54.9</v>
      </c>
      <c r="I329" s="87">
        <v>62</v>
      </c>
      <c r="J329" s="87">
        <v>86.5</v>
      </c>
      <c r="K329" s="87">
        <v>125.9</v>
      </c>
      <c r="L329" s="87">
        <v>158.6</v>
      </c>
      <c r="M329" s="87">
        <v>181.6</v>
      </c>
      <c r="N329" s="87">
        <v>224.6</v>
      </c>
      <c r="O329" s="34">
        <v>1713</v>
      </c>
      <c r="P329" s="35"/>
      <c r="Q329" t="s">
        <v>192</v>
      </c>
      <c r="R329" t="s">
        <v>313</v>
      </c>
    </row>
    <row r="330" spans="1:18">
      <c r="A330">
        <v>86071</v>
      </c>
      <c r="B330" t="s">
        <v>453</v>
      </c>
      <c r="C330" s="87">
        <v>181.7</v>
      </c>
      <c r="D330" s="87">
        <v>151.1</v>
      </c>
      <c r="E330" s="87">
        <v>122.8</v>
      </c>
      <c r="F330" s="87">
        <v>77.5</v>
      </c>
      <c r="G330" s="87">
        <v>49.6</v>
      </c>
      <c r="H330" s="87">
        <v>34.6</v>
      </c>
      <c r="I330" s="87">
        <v>38.200000000000003</v>
      </c>
      <c r="J330" s="87">
        <v>53.8</v>
      </c>
      <c r="K330" s="87">
        <v>77.2</v>
      </c>
      <c r="L330" s="87">
        <v>110.6</v>
      </c>
      <c r="M330" s="87">
        <v>135.9</v>
      </c>
      <c r="N330" s="87">
        <v>163.69999999999999</v>
      </c>
      <c r="O330" s="34">
        <v>1195.8</v>
      </c>
      <c r="P330" s="35"/>
      <c r="Q330" t="s">
        <v>63</v>
      </c>
      <c r="R330" t="s">
        <v>313</v>
      </c>
    </row>
    <row r="331" spans="1:18">
      <c r="A331">
        <v>94140</v>
      </c>
      <c r="B331" t="s">
        <v>454</v>
      </c>
      <c r="C331" s="87" t="s">
        <v>299</v>
      </c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34"/>
      <c r="P331" s="35"/>
      <c r="Q331" t="s">
        <v>319</v>
      </c>
      <c r="R331" t="s">
        <v>318</v>
      </c>
    </row>
    <row r="332" spans="1:18">
      <c r="A332">
        <v>94201</v>
      </c>
      <c r="B332" t="s">
        <v>455</v>
      </c>
      <c r="C332" s="87">
        <v>230.3</v>
      </c>
      <c r="D332" s="87">
        <v>175.5</v>
      </c>
      <c r="E332" s="87">
        <v>144.80000000000001</v>
      </c>
      <c r="F332" s="87">
        <v>84.8</v>
      </c>
      <c r="G332" s="87">
        <v>55.6</v>
      </c>
      <c r="H332" s="87">
        <v>37.299999999999997</v>
      </c>
      <c r="I332" s="87">
        <v>39.9</v>
      </c>
      <c r="J332" s="87">
        <v>60.8</v>
      </c>
      <c r="K332" s="87">
        <v>91.4</v>
      </c>
      <c r="L332" s="87">
        <v>128.9</v>
      </c>
      <c r="M332" s="87">
        <v>158.6</v>
      </c>
      <c r="N332" s="87">
        <v>210.3</v>
      </c>
      <c r="O332" s="34">
        <v>1413.8</v>
      </c>
      <c r="P332" s="35"/>
      <c r="Q332" t="s">
        <v>356</v>
      </c>
      <c r="R332" t="s">
        <v>313</v>
      </c>
    </row>
    <row r="333" spans="1:18">
      <c r="A333">
        <v>87040</v>
      </c>
      <c r="B333" t="s">
        <v>456</v>
      </c>
      <c r="C333" s="87">
        <v>175.5</v>
      </c>
      <c r="D333" s="87">
        <v>147.4</v>
      </c>
      <c r="E333" s="87">
        <v>115.7</v>
      </c>
      <c r="F333" s="87">
        <v>72.900000000000006</v>
      </c>
      <c r="G333" s="87">
        <v>48</v>
      </c>
      <c r="H333" s="87">
        <v>33.299999999999997</v>
      </c>
      <c r="I333" s="87">
        <v>38.799999999999997</v>
      </c>
      <c r="J333" s="87">
        <v>56.1</v>
      </c>
      <c r="K333" s="87">
        <v>71.900000000000006</v>
      </c>
      <c r="L333" s="87">
        <v>104.1</v>
      </c>
      <c r="M333" s="87">
        <v>128.4</v>
      </c>
      <c r="N333" s="87">
        <v>161.9</v>
      </c>
      <c r="O333" s="34">
        <v>1155.4000000000001</v>
      </c>
      <c r="P333" s="35"/>
      <c r="Q333" t="s">
        <v>457</v>
      </c>
      <c r="R333" t="s">
        <v>313</v>
      </c>
    </row>
    <row r="334" spans="1:18">
      <c r="A334">
        <v>47058</v>
      </c>
      <c r="B334" t="s">
        <v>458</v>
      </c>
      <c r="C334" s="87">
        <v>340.1</v>
      </c>
      <c r="D334" s="87">
        <v>271.89999999999998</v>
      </c>
      <c r="E334" s="87">
        <v>226.5</v>
      </c>
      <c r="F334" s="87">
        <v>142.19999999999999</v>
      </c>
      <c r="G334" s="87">
        <v>86.6</v>
      </c>
      <c r="H334" s="87">
        <v>58.3</v>
      </c>
      <c r="I334" s="87">
        <v>65.900000000000006</v>
      </c>
      <c r="J334" s="87">
        <v>100.8</v>
      </c>
      <c r="K334" s="87">
        <v>149.69999999999999</v>
      </c>
      <c r="L334" s="87">
        <v>216.9</v>
      </c>
      <c r="M334" s="87">
        <v>263.7</v>
      </c>
      <c r="N334" s="87">
        <v>325.7</v>
      </c>
      <c r="O334" s="34">
        <v>2234.1</v>
      </c>
      <c r="P334" s="35"/>
      <c r="Q334" t="s">
        <v>61</v>
      </c>
      <c r="R334" t="s">
        <v>313</v>
      </c>
    </row>
    <row r="335" spans="1:18">
      <c r="A335">
        <v>76026</v>
      </c>
      <c r="B335" t="s">
        <v>459</v>
      </c>
      <c r="C335" s="87">
        <v>264</v>
      </c>
      <c r="D335" s="87">
        <v>226.5</v>
      </c>
      <c r="E335" s="87">
        <v>193.3</v>
      </c>
      <c r="F335" s="87">
        <v>114.6</v>
      </c>
      <c r="G335" s="87">
        <v>71.5</v>
      </c>
      <c r="H335" s="87">
        <v>48.8</v>
      </c>
      <c r="I335" s="87">
        <v>57.8</v>
      </c>
      <c r="J335" s="87">
        <v>70.7</v>
      </c>
      <c r="K335" s="87">
        <v>112.6</v>
      </c>
      <c r="L335" s="87">
        <v>166</v>
      </c>
      <c r="M335" s="87">
        <v>215</v>
      </c>
      <c r="N335" s="87">
        <v>272.7</v>
      </c>
      <c r="O335" s="34">
        <v>1794.3</v>
      </c>
      <c r="P335" s="35"/>
      <c r="Q335" t="s">
        <v>460</v>
      </c>
      <c r="R335" t="s">
        <v>313</v>
      </c>
    </row>
    <row r="336" spans="1:18">
      <c r="A336">
        <v>10092</v>
      </c>
      <c r="B336" t="s">
        <v>461</v>
      </c>
      <c r="C336" s="87">
        <v>319.39999999999998</v>
      </c>
      <c r="D336" s="87">
        <v>259</v>
      </c>
      <c r="E336" s="87">
        <v>228</v>
      </c>
      <c r="F336" s="87">
        <v>145</v>
      </c>
      <c r="G336" s="87">
        <v>90.1</v>
      </c>
      <c r="H336" s="87">
        <v>60.6</v>
      </c>
      <c r="I336" s="87">
        <v>59.5</v>
      </c>
      <c r="J336" s="87">
        <v>76.099999999999994</v>
      </c>
      <c r="K336" s="87">
        <v>111.8</v>
      </c>
      <c r="L336" s="87">
        <v>181.5</v>
      </c>
      <c r="M336" s="87">
        <v>246.6</v>
      </c>
      <c r="N336" s="87">
        <v>300.10000000000002</v>
      </c>
      <c r="O336" s="34">
        <v>2064.6999999999998</v>
      </c>
      <c r="P336" s="35"/>
      <c r="Q336" t="s">
        <v>90</v>
      </c>
      <c r="R336" t="s">
        <v>313</v>
      </c>
    </row>
    <row r="337" spans="1:18">
      <c r="A337">
        <v>10093</v>
      </c>
      <c r="B337" t="s">
        <v>462</v>
      </c>
      <c r="C337" s="87">
        <v>344.5</v>
      </c>
      <c r="D337" s="87">
        <v>285.60000000000002</v>
      </c>
      <c r="E337" s="87">
        <v>250.3</v>
      </c>
      <c r="F337" s="87">
        <v>158.19999999999999</v>
      </c>
      <c r="G337" s="87">
        <v>95.9</v>
      </c>
      <c r="H337" s="87">
        <v>61.1</v>
      </c>
      <c r="I337" s="87">
        <v>57.5</v>
      </c>
      <c r="J337" s="87">
        <v>72.2</v>
      </c>
      <c r="K337" s="87">
        <v>110.1</v>
      </c>
      <c r="L337" s="87">
        <v>180.5</v>
      </c>
      <c r="M337" s="87">
        <v>253.6</v>
      </c>
      <c r="N337" s="87">
        <v>323</v>
      </c>
      <c r="O337" s="34">
        <v>2191.6999999999998</v>
      </c>
      <c r="P337" s="35"/>
      <c r="Q337" t="s">
        <v>463</v>
      </c>
      <c r="R337" t="s">
        <v>313</v>
      </c>
    </row>
    <row r="338" spans="1:18">
      <c r="A338">
        <v>87161</v>
      </c>
      <c r="B338" t="s">
        <v>464</v>
      </c>
      <c r="C338" s="87">
        <v>203.9</v>
      </c>
      <c r="D338" s="87">
        <v>162.1</v>
      </c>
      <c r="E338" s="87">
        <v>139.19999999999999</v>
      </c>
      <c r="F338" s="87">
        <v>90.4</v>
      </c>
      <c r="G338" s="87">
        <v>57.5</v>
      </c>
      <c r="H338" s="87">
        <v>42.4</v>
      </c>
      <c r="I338" s="87">
        <v>49.1</v>
      </c>
      <c r="J338" s="87">
        <v>68.900000000000006</v>
      </c>
      <c r="K338" s="87">
        <v>96.5</v>
      </c>
      <c r="L338" s="87">
        <v>130.4</v>
      </c>
      <c r="M338" s="87">
        <v>151.19999999999999</v>
      </c>
      <c r="N338" s="87">
        <v>180.5</v>
      </c>
      <c r="O338" s="34">
        <v>1375.1</v>
      </c>
      <c r="P338" s="35"/>
      <c r="Q338" t="s">
        <v>576</v>
      </c>
      <c r="R338" t="s">
        <v>313</v>
      </c>
    </row>
    <row r="339" spans="1:18">
      <c r="A339">
        <v>14090</v>
      </c>
      <c r="B339" t="s">
        <v>467</v>
      </c>
      <c r="C339" s="87">
        <v>147.4</v>
      </c>
      <c r="D339" s="87">
        <v>125.8</v>
      </c>
      <c r="E339" s="87">
        <v>148.19999999999999</v>
      </c>
      <c r="F339" s="87">
        <v>158.30000000000001</v>
      </c>
      <c r="G339" s="87">
        <v>162.9</v>
      </c>
      <c r="H339" s="87">
        <v>155.9</v>
      </c>
      <c r="I339" s="87">
        <v>171.6</v>
      </c>
      <c r="J339" s="87">
        <v>190.7</v>
      </c>
      <c r="K339" s="87">
        <v>204.8</v>
      </c>
      <c r="L339" s="87">
        <v>218.5</v>
      </c>
      <c r="M339" s="87">
        <v>188.8</v>
      </c>
      <c r="N339" s="87">
        <v>163.30000000000001</v>
      </c>
      <c r="O339" s="34">
        <v>2044.8</v>
      </c>
      <c r="P339" s="35"/>
      <c r="Q339" t="s">
        <v>468</v>
      </c>
      <c r="R339" t="s">
        <v>313</v>
      </c>
    </row>
    <row r="340" spans="1:18">
      <c r="A340">
        <v>24558</v>
      </c>
      <c r="B340" t="s">
        <v>469</v>
      </c>
      <c r="C340" s="87">
        <v>216.6</v>
      </c>
      <c r="D340" s="87">
        <v>179.9</v>
      </c>
      <c r="E340" s="87">
        <v>152.19999999999999</v>
      </c>
      <c r="F340" s="87">
        <v>100.5</v>
      </c>
      <c r="G340" s="87">
        <v>66.099999999999994</v>
      </c>
      <c r="H340" s="87">
        <v>47.3</v>
      </c>
      <c r="I340" s="87">
        <v>53.9</v>
      </c>
      <c r="J340" s="87">
        <v>72.099999999999994</v>
      </c>
      <c r="K340" s="87">
        <v>98.1</v>
      </c>
      <c r="L340" s="87">
        <v>144</v>
      </c>
      <c r="M340" s="87">
        <v>177.7</v>
      </c>
      <c r="N340" s="87">
        <v>207.5</v>
      </c>
      <c r="O340" s="34">
        <v>1517.2</v>
      </c>
      <c r="P340" s="35"/>
      <c r="Q340" t="s">
        <v>470</v>
      </c>
      <c r="R340" t="s">
        <v>313</v>
      </c>
    </row>
    <row r="341" spans="1:18">
      <c r="A341">
        <v>76031</v>
      </c>
      <c r="B341" t="s">
        <v>471</v>
      </c>
      <c r="C341" s="87">
        <v>330.4</v>
      </c>
      <c r="D341" s="87">
        <v>275.2</v>
      </c>
      <c r="E341" s="87">
        <v>227.2</v>
      </c>
      <c r="F341" s="87">
        <v>138.5</v>
      </c>
      <c r="G341" s="87">
        <v>80.7</v>
      </c>
      <c r="H341" s="87">
        <v>54.6</v>
      </c>
      <c r="I341" s="87">
        <v>61.1</v>
      </c>
      <c r="J341" s="87">
        <v>93.9</v>
      </c>
      <c r="K341" s="87">
        <v>138.30000000000001</v>
      </c>
      <c r="L341" s="87">
        <v>204.5</v>
      </c>
      <c r="M341" s="87">
        <v>256.3</v>
      </c>
      <c r="N341" s="87">
        <v>312.3</v>
      </c>
      <c r="O341" s="34">
        <v>2169.5</v>
      </c>
      <c r="P341" s="35"/>
      <c r="Q341" t="s">
        <v>90</v>
      </c>
      <c r="R341" t="s">
        <v>313</v>
      </c>
    </row>
    <row r="342" spans="1:18">
      <c r="A342">
        <v>42023</v>
      </c>
      <c r="B342" t="s">
        <v>472</v>
      </c>
      <c r="C342" s="87">
        <v>225.2</v>
      </c>
      <c r="D342" s="87">
        <v>178.5</v>
      </c>
      <c r="E342" s="87">
        <v>176.4</v>
      </c>
      <c r="F342" s="87">
        <v>123.4</v>
      </c>
      <c r="G342" s="87">
        <v>79.8</v>
      </c>
      <c r="H342" s="87">
        <v>60.8</v>
      </c>
      <c r="I342" s="87">
        <v>64.599999999999994</v>
      </c>
      <c r="J342" s="87">
        <v>90.3</v>
      </c>
      <c r="K342" s="87">
        <v>135</v>
      </c>
      <c r="L342" s="87">
        <v>178.3</v>
      </c>
      <c r="M342" s="87">
        <v>195.7</v>
      </c>
      <c r="N342" s="87">
        <v>225</v>
      </c>
      <c r="O342" s="34">
        <v>1729.9</v>
      </c>
      <c r="P342" s="35"/>
      <c r="Q342" t="s">
        <v>473</v>
      </c>
      <c r="R342" t="s">
        <v>313</v>
      </c>
    </row>
    <row r="343" spans="1:18">
      <c r="A343">
        <v>33090</v>
      </c>
      <c r="B343" t="s">
        <v>474</v>
      </c>
      <c r="C343" s="87">
        <v>180.4</v>
      </c>
      <c r="D343" s="87">
        <v>148.80000000000001</v>
      </c>
      <c r="E343" s="87">
        <v>153.1</v>
      </c>
      <c r="F343" s="87">
        <v>126.1</v>
      </c>
      <c r="G343" s="87">
        <v>109.1</v>
      </c>
      <c r="H343" s="87">
        <v>92.5</v>
      </c>
      <c r="I343" s="87">
        <v>103.2</v>
      </c>
      <c r="J343" s="87">
        <v>124.8</v>
      </c>
      <c r="K343" s="87">
        <v>155.4</v>
      </c>
      <c r="L343" s="87">
        <v>191.5</v>
      </c>
      <c r="M343" s="87">
        <v>204.6</v>
      </c>
      <c r="N343" s="87">
        <v>197.3</v>
      </c>
      <c r="O343" s="34">
        <v>1782.5</v>
      </c>
      <c r="P343" s="35"/>
      <c r="Q343" t="s">
        <v>475</v>
      </c>
      <c r="R343" t="s">
        <v>313</v>
      </c>
    </row>
    <row r="344" spans="1:18">
      <c r="A344">
        <v>5012</v>
      </c>
      <c r="B344" t="s">
        <v>476</v>
      </c>
      <c r="C344" s="87">
        <v>324.3</v>
      </c>
      <c r="D344" s="87">
        <v>256.7</v>
      </c>
      <c r="E344" s="87">
        <v>264.5</v>
      </c>
      <c r="F344" s="87">
        <v>214.3</v>
      </c>
      <c r="G344" s="87">
        <v>172.5</v>
      </c>
      <c r="H344" s="87">
        <v>129.6</v>
      </c>
      <c r="I344" s="87">
        <v>143.9</v>
      </c>
      <c r="J344" s="87">
        <v>187.9</v>
      </c>
      <c r="K344" s="87">
        <v>244.1</v>
      </c>
      <c r="L344" s="87">
        <v>329</v>
      </c>
      <c r="M344" s="87">
        <v>359.9</v>
      </c>
      <c r="N344" s="87">
        <v>378</v>
      </c>
      <c r="O344" s="34">
        <v>3023</v>
      </c>
      <c r="P344" s="35"/>
      <c r="Q344" t="s">
        <v>843</v>
      </c>
      <c r="R344" t="s">
        <v>313</v>
      </c>
    </row>
    <row r="345" spans="1:18">
      <c r="A345">
        <v>14151</v>
      </c>
      <c r="B345" t="s">
        <v>477</v>
      </c>
      <c r="C345" s="87" t="s">
        <v>299</v>
      </c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34"/>
      <c r="P345" s="35"/>
      <c r="Q345" t="s">
        <v>319</v>
      </c>
      <c r="R345" t="s">
        <v>318</v>
      </c>
    </row>
    <row r="346" spans="1:18">
      <c r="A346">
        <v>29130</v>
      </c>
      <c r="B346" t="s">
        <v>478</v>
      </c>
      <c r="C346" s="87">
        <v>289.60000000000002</v>
      </c>
      <c r="D346" s="87">
        <v>235.2</v>
      </c>
      <c r="E346" s="87">
        <v>243.8</v>
      </c>
      <c r="F346" s="87">
        <v>220.3</v>
      </c>
      <c r="G346" s="87">
        <v>175.9</v>
      </c>
      <c r="H346" s="87">
        <v>144</v>
      </c>
      <c r="I346" s="87">
        <v>158.69999999999999</v>
      </c>
      <c r="J346" s="87">
        <v>197.6</v>
      </c>
      <c r="K346" s="87">
        <v>244.4</v>
      </c>
      <c r="L346" s="87">
        <v>322.60000000000002</v>
      </c>
      <c r="M346" s="87">
        <v>327.2</v>
      </c>
      <c r="N346" s="87">
        <v>333.5</v>
      </c>
      <c r="O346" s="34">
        <v>2938.2</v>
      </c>
      <c r="P346" s="35"/>
      <c r="Q346" t="s">
        <v>479</v>
      </c>
      <c r="R346" t="s">
        <v>313</v>
      </c>
    </row>
    <row r="347" spans="1:18">
      <c r="A347">
        <v>18052</v>
      </c>
      <c r="B347" t="s">
        <v>480</v>
      </c>
      <c r="C347" s="87">
        <v>340.7</v>
      </c>
      <c r="D347" s="87">
        <v>286.5</v>
      </c>
      <c r="E347" s="87">
        <v>240.9</v>
      </c>
      <c r="F347" s="87">
        <v>159</v>
      </c>
      <c r="G347" s="87">
        <v>105</v>
      </c>
      <c r="H347" s="87">
        <v>67.3</v>
      </c>
      <c r="I347" s="87">
        <v>72.400000000000006</v>
      </c>
      <c r="J347" s="87">
        <v>96.2</v>
      </c>
      <c r="K347" s="87">
        <v>133.80000000000001</v>
      </c>
      <c r="L347" s="87">
        <v>204.6</v>
      </c>
      <c r="M347" s="87">
        <v>259.39999999999998</v>
      </c>
      <c r="N347" s="87">
        <v>305.2</v>
      </c>
      <c r="O347" s="34">
        <v>2284.5</v>
      </c>
      <c r="P347" s="35"/>
      <c r="Q347" t="s">
        <v>421</v>
      </c>
      <c r="R347" t="s">
        <v>313</v>
      </c>
    </row>
    <row r="348" spans="1:18">
      <c r="A348">
        <v>1012</v>
      </c>
      <c r="B348" t="s">
        <v>481</v>
      </c>
      <c r="C348" s="87" t="s">
        <v>299</v>
      </c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34"/>
      <c r="P348" s="35"/>
      <c r="Q348" t="s">
        <v>319</v>
      </c>
      <c r="R348" t="s">
        <v>318</v>
      </c>
    </row>
    <row r="349" spans="1:18">
      <c r="A349">
        <v>43020</v>
      </c>
      <c r="B349" t="s">
        <v>482</v>
      </c>
      <c r="C349" s="87">
        <v>241.5</v>
      </c>
      <c r="D349" s="87">
        <v>198.2</v>
      </c>
      <c r="E349" s="87">
        <v>186.2</v>
      </c>
      <c r="F349" s="87">
        <v>130.30000000000001</v>
      </c>
      <c r="G349" s="87">
        <v>86</v>
      </c>
      <c r="H349" s="87">
        <v>59.6</v>
      </c>
      <c r="I349" s="87">
        <v>67</v>
      </c>
      <c r="J349" s="87">
        <v>99.4</v>
      </c>
      <c r="K349" s="87">
        <v>140.1</v>
      </c>
      <c r="L349" s="87">
        <v>188.4</v>
      </c>
      <c r="M349" s="87">
        <v>212.9</v>
      </c>
      <c r="N349" s="87">
        <v>240.8</v>
      </c>
      <c r="O349" s="34">
        <v>1834.6</v>
      </c>
      <c r="P349" s="35"/>
      <c r="Q349" t="s">
        <v>61</v>
      </c>
      <c r="R349" t="s">
        <v>313</v>
      </c>
    </row>
    <row r="350" spans="1:18">
      <c r="A350">
        <v>40418</v>
      </c>
      <c r="B350" t="s">
        <v>483</v>
      </c>
      <c r="C350" s="87" t="s">
        <v>299</v>
      </c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34"/>
      <c r="P350" s="35"/>
      <c r="Q350" t="s">
        <v>319</v>
      </c>
      <c r="R350" t="s">
        <v>318</v>
      </c>
    </row>
    <row r="351" spans="1:18">
      <c r="A351">
        <v>56041</v>
      </c>
      <c r="B351" t="s">
        <v>67</v>
      </c>
      <c r="C351" s="87" t="s">
        <v>299</v>
      </c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34"/>
      <c r="P351" s="35"/>
      <c r="Q351" t="s">
        <v>319</v>
      </c>
      <c r="R351" t="s">
        <v>318</v>
      </c>
    </row>
    <row r="352" spans="1:18">
      <c r="A352">
        <v>39330</v>
      </c>
      <c r="B352" t="s">
        <v>484</v>
      </c>
      <c r="C352" s="87">
        <v>209.8</v>
      </c>
      <c r="D352" s="87">
        <v>173.8</v>
      </c>
      <c r="E352" s="87">
        <v>171.4</v>
      </c>
      <c r="F352" s="87">
        <v>126.9</v>
      </c>
      <c r="G352" s="87">
        <v>95.8</v>
      </c>
      <c r="H352" s="87">
        <v>82</v>
      </c>
      <c r="I352" s="87">
        <v>91.5</v>
      </c>
      <c r="J352" s="87">
        <v>120</v>
      </c>
      <c r="K352" s="87">
        <v>162.4</v>
      </c>
      <c r="L352" s="87">
        <v>200.2</v>
      </c>
      <c r="M352" s="87">
        <v>217.2</v>
      </c>
      <c r="N352" s="87">
        <v>227.9</v>
      </c>
      <c r="O352" s="34">
        <v>1885.7</v>
      </c>
      <c r="P352" s="35"/>
      <c r="Q352" t="s">
        <v>384</v>
      </c>
      <c r="R352" t="s">
        <v>313</v>
      </c>
    </row>
    <row r="353" spans="1:18">
      <c r="A353">
        <v>39104</v>
      </c>
      <c r="B353" t="s">
        <v>385</v>
      </c>
      <c r="C353" s="87">
        <v>201</v>
      </c>
      <c r="D353" s="87">
        <v>157.4</v>
      </c>
      <c r="E353" s="87">
        <v>146.9</v>
      </c>
      <c r="F353" s="87">
        <v>116.7</v>
      </c>
      <c r="G353" s="87">
        <v>84.4</v>
      </c>
      <c r="H353" s="87">
        <v>67.8</v>
      </c>
      <c r="I353" s="87">
        <v>73.099999999999994</v>
      </c>
      <c r="J353" s="87">
        <v>103.2</v>
      </c>
      <c r="K353" s="87">
        <v>141.5</v>
      </c>
      <c r="L353" s="87">
        <v>180.3</v>
      </c>
      <c r="M353" s="87">
        <v>191.7</v>
      </c>
      <c r="N353" s="87">
        <v>209.3</v>
      </c>
      <c r="O353" s="34">
        <v>1653.8</v>
      </c>
      <c r="P353" s="35"/>
      <c r="Q353" t="s">
        <v>61</v>
      </c>
      <c r="R353" t="s">
        <v>313</v>
      </c>
    </row>
    <row r="354" spans="1:18">
      <c r="A354">
        <v>40135</v>
      </c>
      <c r="B354" t="s">
        <v>386</v>
      </c>
      <c r="C354" s="87">
        <v>187.3</v>
      </c>
      <c r="D354" s="87">
        <v>152</v>
      </c>
      <c r="E354" s="87">
        <v>143.19999999999999</v>
      </c>
      <c r="F354" s="87">
        <v>111.3</v>
      </c>
      <c r="G354" s="87">
        <v>88.2</v>
      </c>
      <c r="H354" s="87">
        <v>74.900000000000006</v>
      </c>
      <c r="I354" s="87">
        <v>80.7</v>
      </c>
      <c r="J354" s="87">
        <v>103.5</v>
      </c>
      <c r="K354" s="87">
        <v>133.6</v>
      </c>
      <c r="L354" s="87">
        <v>159.5</v>
      </c>
      <c r="M354" s="87">
        <v>171.8</v>
      </c>
      <c r="N354" s="87">
        <v>187.1</v>
      </c>
      <c r="O354" s="34">
        <v>1567.2</v>
      </c>
      <c r="P354" s="35"/>
      <c r="Q354" t="s">
        <v>90</v>
      </c>
      <c r="R354" t="s">
        <v>313</v>
      </c>
    </row>
    <row r="355" spans="1:18">
      <c r="A355">
        <v>17096</v>
      </c>
      <c r="B355" t="s">
        <v>387</v>
      </c>
      <c r="C355" s="87">
        <v>488.8</v>
      </c>
      <c r="D355" s="87">
        <v>407.3</v>
      </c>
      <c r="E355" s="87">
        <v>384.3</v>
      </c>
      <c r="F355" s="87">
        <v>252.3</v>
      </c>
      <c r="G355" s="87">
        <v>160.5</v>
      </c>
      <c r="H355" s="87">
        <v>112.3</v>
      </c>
      <c r="I355" s="87">
        <v>119.6</v>
      </c>
      <c r="J355" s="87">
        <v>171.9</v>
      </c>
      <c r="K355" s="87">
        <v>245.2</v>
      </c>
      <c r="L355" s="87">
        <v>327.60000000000002</v>
      </c>
      <c r="M355" s="87">
        <v>395.8</v>
      </c>
      <c r="N355" s="87">
        <v>471.5</v>
      </c>
      <c r="O355" s="34">
        <v>3547.6</v>
      </c>
      <c r="P355" s="35"/>
      <c r="Q355" t="s">
        <v>473</v>
      </c>
      <c r="R355" t="s">
        <v>313</v>
      </c>
    </row>
    <row r="356" spans="1:18">
      <c r="A356">
        <v>85199</v>
      </c>
      <c r="B356" t="s">
        <v>388</v>
      </c>
      <c r="C356" s="87">
        <v>163.5</v>
      </c>
      <c r="D356" s="87">
        <v>145.6</v>
      </c>
      <c r="E356" s="87">
        <v>109.2</v>
      </c>
      <c r="F356" s="87">
        <v>66.7</v>
      </c>
      <c r="G356" s="87">
        <v>49</v>
      </c>
      <c r="H356" s="87">
        <v>34.9</v>
      </c>
      <c r="I356" s="87">
        <v>42.9</v>
      </c>
      <c r="J356" s="87">
        <v>55.5</v>
      </c>
      <c r="K356" s="87">
        <v>72.8</v>
      </c>
      <c r="L356" s="87">
        <v>100.5</v>
      </c>
      <c r="M356" s="87">
        <v>117.2</v>
      </c>
      <c r="N356" s="87">
        <v>149.1</v>
      </c>
      <c r="O356" s="34">
        <v>1113.5999999999999</v>
      </c>
      <c r="P356" s="35"/>
      <c r="Q356" t="s">
        <v>57</v>
      </c>
      <c r="R356" t="s">
        <v>313</v>
      </c>
    </row>
    <row r="357" spans="1:18">
      <c r="A357">
        <v>8091</v>
      </c>
      <c r="B357" t="s">
        <v>221</v>
      </c>
      <c r="C357" s="87" t="s">
        <v>299</v>
      </c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34"/>
      <c r="P357" s="35"/>
      <c r="Q357" t="s">
        <v>319</v>
      </c>
      <c r="R357" t="s">
        <v>318</v>
      </c>
    </row>
    <row r="358" spans="1:18">
      <c r="A358">
        <v>87045</v>
      </c>
      <c r="B358" t="s">
        <v>222</v>
      </c>
      <c r="C358" s="87">
        <v>184.9</v>
      </c>
      <c r="D358" s="87">
        <v>157.4</v>
      </c>
      <c r="E358" s="87">
        <v>123.5</v>
      </c>
      <c r="F358" s="87">
        <v>75.5</v>
      </c>
      <c r="G358" s="87">
        <v>45.3</v>
      </c>
      <c r="H358" s="87">
        <v>31.3</v>
      </c>
      <c r="I358" s="87">
        <v>32.9</v>
      </c>
      <c r="J358" s="87">
        <v>48.8</v>
      </c>
      <c r="K358" s="87">
        <v>71.7</v>
      </c>
      <c r="L358" s="87">
        <v>104.5</v>
      </c>
      <c r="M358" s="87">
        <v>128.5</v>
      </c>
      <c r="N358" s="87">
        <v>160.6</v>
      </c>
      <c r="O358" s="34">
        <v>1164</v>
      </c>
      <c r="P358" s="35"/>
      <c r="Q358" t="s">
        <v>555</v>
      </c>
      <c r="R358" t="s">
        <v>313</v>
      </c>
    </row>
    <row r="359" spans="1:18">
      <c r="A359">
        <v>34038</v>
      </c>
      <c r="B359" t="s">
        <v>223</v>
      </c>
      <c r="C359" s="87">
        <v>251.4</v>
      </c>
      <c r="D359" s="87">
        <v>212</v>
      </c>
      <c r="E359" s="87">
        <v>213.8</v>
      </c>
      <c r="F359" s="87">
        <v>170.4</v>
      </c>
      <c r="G359" s="87">
        <v>133.19999999999999</v>
      </c>
      <c r="H359" s="87">
        <v>106.1</v>
      </c>
      <c r="I359" s="87">
        <v>116.1</v>
      </c>
      <c r="J359" s="87">
        <v>150.5</v>
      </c>
      <c r="K359" s="87">
        <v>197.2</v>
      </c>
      <c r="L359" s="87">
        <v>246.9</v>
      </c>
      <c r="M359" s="87">
        <v>253.6</v>
      </c>
      <c r="N359" s="87">
        <v>264.10000000000002</v>
      </c>
      <c r="O359" s="34">
        <v>2330.8000000000002</v>
      </c>
      <c r="P359" s="35"/>
      <c r="Q359" t="s">
        <v>224</v>
      </c>
      <c r="R359" t="s">
        <v>313</v>
      </c>
    </row>
    <row r="360" spans="1:18">
      <c r="A360">
        <v>53115</v>
      </c>
      <c r="B360" t="s">
        <v>225</v>
      </c>
      <c r="C360" s="87">
        <v>314.7</v>
      </c>
      <c r="D360" s="87">
        <v>254.4</v>
      </c>
      <c r="E360" s="87">
        <v>236</v>
      </c>
      <c r="F360" s="87">
        <v>170.3</v>
      </c>
      <c r="G360" s="87">
        <v>115.9</v>
      </c>
      <c r="H360" s="87">
        <v>77.3</v>
      </c>
      <c r="I360" s="87">
        <v>83.9</v>
      </c>
      <c r="J360" s="87">
        <v>122.8</v>
      </c>
      <c r="K360" s="87">
        <v>171.9</v>
      </c>
      <c r="L360" s="87">
        <v>235.9</v>
      </c>
      <c r="M360" s="87">
        <v>274.2</v>
      </c>
      <c r="N360" s="87">
        <v>301.7</v>
      </c>
      <c r="O360" s="34">
        <v>2342.6999999999998</v>
      </c>
      <c r="P360" s="35"/>
      <c r="Q360" t="s">
        <v>157</v>
      </c>
      <c r="R360" t="s">
        <v>313</v>
      </c>
    </row>
    <row r="361" spans="1:18">
      <c r="A361">
        <v>53048</v>
      </c>
      <c r="B361" t="s">
        <v>226</v>
      </c>
      <c r="C361" s="87">
        <v>292.3</v>
      </c>
      <c r="D361" s="87">
        <v>235.6</v>
      </c>
      <c r="E361" s="87">
        <v>220.8</v>
      </c>
      <c r="F361" s="87">
        <v>147.5</v>
      </c>
      <c r="G361" s="87">
        <v>97.1</v>
      </c>
      <c r="H361" s="87">
        <v>68.3</v>
      </c>
      <c r="I361" s="87">
        <v>72.599999999999994</v>
      </c>
      <c r="J361" s="87">
        <v>98.4</v>
      </c>
      <c r="K361" s="87">
        <v>142.6</v>
      </c>
      <c r="L361" s="87">
        <v>206.5</v>
      </c>
      <c r="M361" s="87">
        <v>251.7</v>
      </c>
      <c r="N361" s="87">
        <v>298.10000000000002</v>
      </c>
      <c r="O361" s="34">
        <v>2131.5</v>
      </c>
      <c r="P361" s="35"/>
      <c r="Q361" t="s">
        <v>851</v>
      </c>
      <c r="R361" t="s">
        <v>313</v>
      </c>
    </row>
    <row r="362" spans="1:18">
      <c r="A362">
        <v>3051</v>
      </c>
      <c r="B362" t="s">
        <v>227</v>
      </c>
      <c r="C362" s="87">
        <v>206.8</v>
      </c>
      <c r="D362" s="87">
        <v>181.5</v>
      </c>
      <c r="E362" s="87">
        <v>191.3</v>
      </c>
      <c r="F362" s="87">
        <v>177.8</v>
      </c>
      <c r="G362" s="87">
        <v>164.2</v>
      </c>
      <c r="H362" s="87">
        <v>140.4</v>
      </c>
      <c r="I362" s="87">
        <v>145.1</v>
      </c>
      <c r="J362" s="87">
        <v>183.3</v>
      </c>
      <c r="K362" s="87">
        <v>239.8</v>
      </c>
      <c r="L362" s="87">
        <v>295.7</v>
      </c>
      <c r="M362" s="87">
        <v>290.7</v>
      </c>
      <c r="N362" s="87">
        <v>269.10000000000002</v>
      </c>
      <c r="O362" s="34">
        <v>2486.1</v>
      </c>
      <c r="P362" s="35"/>
      <c r="Q362" t="s">
        <v>228</v>
      </c>
      <c r="R362" t="s">
        <v>313</v>
      </c>
    </row>
    <row r="363" spans="1:18">
      <c r="A363">
        <v>23734</v>
      </c>
      <c r="B363" t="s">
        <v>229</v>
      </c>
      <c r="C363" s="87">
        <v>228.1</v>
      </c>
      <c r="D363" s="87">
        <v>197.6</v>
      </c>
      <c r="E363" s="87">
        <v>159.9</v>
      </c>
      <c r="F363" s="87">
        <v>100.2</v>
      </c>
      <c r="G363" s="87">
        <v>63.7</v>
      </c>
      <c r="H363" s="87">
        <v>47.2</v>
      </c>
      <c r="I363" s="87">
        <v>52.3</v>
      </c>
      <c r="J363" s="87">
        <v>69.5</v>
      </c>
      <c r="K363" s="87">
        <v>91.3</v>
      </c>
      <c r="L363" s="87">
        <v>131</v>
      </c>
      <c r="M363" s="87">
        <v>165.4</v>
      </c>
      <c r="N363" s="87">
        <v>203</v>
      </c>
      <c r="O363" s="34">
        <v>1509.3</v>
      </c>
      <c r="P363" s="35"/>
      <c r="Q363" t="s">
        <v>61</v>
      </c>
      <c r="R363" t="s">
        <v>313</v>
      </c>
    </row>
    <row r="364" spans="1:18">
      <c r="A364">
        <v>26019</v>
      </c>
      <c r="B364" t="s">
        <v>230</v>
      </c>
      <c r="C364" s="87">
        <v>174.7</v>
      </c>
      <c r="D364" s="87">
        <v>148.4</v>
      </c>
      <c r="E364" s="87">
        <v>119</v>
      </c>
      <c r="F364" s="87">
        <v>70.400000000000006</v>
      </c>
      <c r="G364" s="87">
        <v>42.1</v>
      </c>
      <c r="H364" s="87">
        <v>29.2</v>
      </c>
      <c r="I364" s="87">
        <v>29.5</v>
      </c>
      <c r="J364" s="87">
        <v>40.9</v>
      </c>
      <c r="K364" s="87">
        <v>56.7</v>
      </c>
      <c r="L364" s="87">
        <v>87.9</v>
      </c>
      <c r="M364" s="87">
        <v>116.3</v>
      </c>
      <c r="N364" s="87">
        <v>146</v>
      </c>
      <c r="O364" s="34">
        <v>1055.8</v>
      </c>
      <c r="P364" s="35"/>
      <c r="Q364" t="s">
        <v>231</v>
      </c>
      <c r="R364" t="s">
        <v>313</v>
      </c>
    </row>
    <row r="365" spans="1:18">
      <c r="A365">
        <v>23763</v>
      </c>
      <c r="B365" t="s">
        <v>232</v>
      </c>
      <c r="C365" s="87">
        <v>195.3</v>
      </c>
      <c r="D365" s="87">
        <v>170.6</v>
      </c>
      <c r="E365" s="87">
        <v>139.1</v>
      </c>
      <c r="F365" s="87">
        <v>79.400000000000006</v>
      </c>
      <c r="G365" s="87">
        <v>45.7</v>
      </c>
      <c r="H365" s="87">
        <v>29.5</v>
      </c>
      <c r="I365" s="87">
        <v>30</v>
      </c>
      <c r="J365" s="87">
        <v>44.5</v>
      </c>
      <c r="K365" s="87">
        <v>63.2</v>
      </c>
      <c r="L365" s="87">
        <v>96.8</v>
      </c>
      <c r="M365" s="87">
        <v>130.30000000000001</v>
      </c>
      <c r="N365" s="87">
        <v>172.1</v>
      </c>
      <c r="O365" s="34">
        <v>1198</v>
      </c>
      <c r="P365" s="35"/>
      <c r="Q365" t="s">
        <v>233</v>
      </c>
      <c r="R365" t="s">
        <v>313</v>
      </c>
    </row>
    <row r="366" spans="1:18">
      <c r="A366">
        <v>1018</v>
      </c>
      <c r="B366" t="s">
        <v>234</v>
      </c>
      <c r="C366" s="87">
        <v>192.3</v>
      </c>
      <c r="D366" s="87">
        <v>151.4</v>
      </c>
      <c r="E366" s="87">
        <v>168.7</v>
      </c>
      <c r="F366" s="87">
        <v>166.7</v>
      </c>
      <c r="G366" s="87">
        <v>154.5</v>
      </c>
      <c r="H366" s="87">
        <v>140.19999999999999</v>
      </c>
      <c r="I366" s="87">
        <v>147</v>
      </c>
      <c r="J366" s="87">
        <v>184.6</v>
      </c>
      <c r="K366" s="87">
        <v>214.4</v>
      </c>
      <c r="L366" s="87">
        <v>252.7</v>
      </c>
      <c r="M366" s="87">
        <v>235.2</v>
      </c>
      <c r="N366" s="87">
        <v>208.6</v>
      </c>
      <c r="O366" s="34">
        <v>2183.6</v>
      </c>
      <c r="P366" s="35"/>
      <c r="Q366" t="s">
        <v>157</v>
      </c>
      <c r="R366" t="s">
        <v>313</v>
      </c>
    </row>
    <row r="367" spans="1:18">
      <c r="A367">
        <v>26021</v>
      </c>
      <c r="B367" t="s">
        <v>235</v>
      </c>
      <c r="C367" s="87">
        <v>208.9</v>
      </c>
      <c r="D367" s="87">
        <v>180.5</v>
      </c>
      <c r="E367" s="87">
        <v>145.5</v>
      </c>
      <c r="F367" s="87">
        <v>86.8</v>
      </c>
      <c r="G367" s="87">
        <v>52</v>
      </c>
      <c r="H367" s="87">
        <v>36</v>
      </c>
      <c r="I367" s="87">
        <v>41.2</v>
      </c>
      <c r="J367" s="87">
        <v>58</v>
      </c>
      <c r="K367" s="87">
        <v>80.3</v>
      </c>
      <c r="L367" s="87">
        <v>113.6</v>
      </c>
      <c r="M367" s="87">
        <v>142.1</v>
      </c>
      <c r="N367" s="87">
        <v>181.2</v>
      </c>
      <c r="O367" s="34">
        <v>1325.7</v>
      </c>
      <c r="P367" s="35"/>
      <c r="Q367" t="s">
        <v>90</v>
      </c>
      <c r="R367" t="s">
        <v>313</v>
      </c>
    </row>
    <row r="368" spans="1:18">
      <c r="A368">
        <v>29127</v>
      </c>
      <c r="B368" t="s">
        <v>236</v>
      </c>
      <c r="C368" s="87">
        <v>299.5</v>
      </c>
      <c r="D368" s="87">
        <v>249.2</v>
      </c>
      <c r="E368" s="87">
        <v>272.60000000000002</v>
      </c>
      <c r="F368" s="87">
        <v>248.2</v>
      </c>
      <c r="G368" s="87">
        <v>196.8</v>
      </c>
      <c r="H368" s="87">
        <v>159.19999999999999</v>
      </c>
      <c r="I368" s="87">
        <v>170.3</v>
      </c>
      <c r="J368" s="87">
        <v>215.3</v>
      </c>
      <c r="K368" s="87">
        <v>266.60000000000002</v>
      </c>
      <c r="L368" s="87">
        <v>327.8</v>
      </c>
      <c r="M368" s="87">
        <v>326.60000000000002</v>
      </c>
      <c r="N368" s="87">
        <v>330.8</v>
      </c>
      <c r="O368" s="34">
        <v>3057.5</v>
      </c>
      <c r="P368" s="35"/>
      <c r="Q368" t="s">
        <v>323</v>
      </c>
      <c r="R368" t="s">
        <v>313</v>
      </c>
    </row>
    <row r="369" spans="1:18">
      <c r="A369">
        <v>29126</v>
      </c>
      <c r="B369" t="s">
        <v>237</v>
      </c>
      <c r="C369" s="87">
        <v>311.39999999999998</v>
      </c>
      <c r="D369" s="87">
        <v>260.5</v>
      </c>
      <c r="E369" s="87">
        <v>282.5</v>
      </c>
      <c r="F369" s="87">
        <v>242.3</v>
      </c>
      <c r="G369" s="87">
        <v>191.8</v>
      </c>
      <c r="H369" s="87">
        <v>151.9</v>
      </c>
      <c r="I369" s="87">
        <v>163.19999999999999</v>
      </c>
      <c r="J369" s="87">
        <v>204.3</v>
      </c>
      <c r="K369" s="87">
        <v>256.8</v>
      </c>
      <c r="L369" s="87">
        <v>320.39999999999998</v>
      </c>
      <c r="M369" s="87">
        <v>337.1</v>
      </c>
      <c r="N369" s="87">
        <v>345.2</v>
      </c>
      <c r="O369" s="34">
        <v>3073.6</v>
      </c>
      <c r="P369" s="35"/>
      <c r="Q369" t="s">
        <v>238</v>
      </c>
      <c r="R369" t="s">
        <v>313</v>
      </c>
    </row>
    <row r="370" spans="1:18">
      <c r="A370">
        <v>7057</v>
      </c>
      <c r="B370" t="s">
        <v>239</v>
      </c>
      <c r="C370" s="87">
        <v>385.5</v>
      </c>
      <c r="D370" s="87">
        <v>306.8</v>
      </c>
      <c r="E370" s="87">
        <v>276.89999999999998</v>
      </c>
      <c r="F370" s="87">
        <v>178</v>
      </c>
      <c r="G370" s="87">
        <v>111.3</v>
      </c>
      <c r="H370" s="87">
        <v>79</v>
      </c>
      <c r="I370" s="87">
        <v>81.7</v>
      </c>
      <c r="J370" s="87">
        <v>109.2</v>
      </c>
      <c r="K370" s="87">
        <v>165.8</v>
      </c>
      <c r="L370" s="87">
        <v>250.9</v>
      </c>
      <c r="M370" s="87">
        <v>295</v>
      </c>
      <c r="N370" s="87">
        <v>366.9</v>
      </c>
      <c r="O370" s="34">
        <v>2610.4</v>
      </c>
      <c r="P370" s="35"/>
      <c r="Q370" t="s">
        <v>240</v>
      </c>
      <c r="R370" t="s">
        <v>313</v>
      </c>
    </row>
    <row r="371" spans="1:18">
      <c r="A371">
        <v>86142</v>
      </c>
      <c r="B371" t="s">
        <v>763</v>
      </c>
      <c r="C371" s="87">
        <v>146.4</v>
      </c>
      <c r="D371" s="87">
        <v>123.9</v>
      </c>
      <c r="E371" s="87">
        <v>106.9</v>
      </c>
      <c r="F371" s="87">
        <v>71.099999999999994</v>
      </c>
      <c r="G371" s="87">
        <v>45.6</v>
      </c>
      <c r="H371" s="87">
        <v>35.700000000000003</v>
      </c>
      <c r="I371" s="87">
        <v>39.1</v>
      </c>
      <c r="J371" s="87">
        <v>50.7</v>
      </c>
      <c r="K371" s="87">
        <v>66.7</v>
      </c>
      <c r="L371" s="87">
        <v>95.1</v>
      </c>
      <c r="M371" s="87">
        <v>114.6</v>
      </c>
      <c r="N371" s="87">
        <v>129.80000000000001</v>
      </c>
      <c r="O371" s="34">
        <v>1033.4000000000001</v>
      </c>
      <c r="P371" s="35"/>
      <c r="Q371" t="s">
        <v>764</v>
      </c>
      <c r="R371" t="s">
        <v>313</v>
      </c>
    </row>
    <row r="372" spans="1:18">
      <c r="A372">
        <v>30036</v>
      </c>
      <c r="B372" t="s">
        <v>241</v>
      </c>
      <c r="C372" s="87" t="s">
        <v>299</v>
      </c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34"/>
      <c r="P372" s="35"/>
      <c r="Q372" t="s">
        <v>319</v>
      </c>
      <c r="R372" t="s">
        <v>361</v>
      </c>
    </row>
    <row r="373" spans="1:18">
      <c r="A373">
        <v>61291</v>
      </c>
      <c r="B373" t="s">
        <v>466</v>
      </c>
      <c r="C373" s="87" t="s">
        <v>299</v>
      </c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34"/>
      <c r="P373" s="35"/>
      <c r="Q373" t="s">
        <v>319</v>
      </c>
      <c r="R373" t="s">
        <v>318</v>
      </c>
    </row>
    <row r="374" spans="1:18">
      <c r="A374">
        <v>40470</v>
      </c>
      <c r="B374" t="s">
        <v>242</v>
      </c>
      <c r="C374" s="87">
        <v>188.7</v>
      </c>
      <c r="D374" s="87">
        <v>150.19999999999999</v>
      </c>
      <c r="E374" s="87">
        <v>139.19999999999999</v>
      </c>
      <c r="F374" s="87">
        <v>118.3</v>
      </c>
      <c r="G374" s="87">
        <v>89.9</v>
      </c>
      <c r="H374" s="87">
        <v>78.599999999999994</v>
      </c>
      <c r="I374" s="87">
        <v>86.1</v>
      </c>
      <c r="J374" s="87">
        <v>108.7</v>
      </c>
      <c r="K374" s="87">
        <v>142.80000000000001</v>
      </c>
      <c r="L374" s="87">
        <v>168.6</v>
      </c>
      <c r="M374" s="87">
        <v>175.6</v>
      </c>
      <c r="N374" s="87">
        <v>192.2</v>
      </c>
      <c r="O374" s="34">
        <v>1640.2</v>
      </c>
      <c r="P374" s="35"/>
      <c r="Q374" t="s">
        <v>57</v>
      </c>
      <c r="R374" t="s">
        <v>313</v>
      </c>
    </row>
    <row r="375" spans="1:18">
      <c r="A375">
        <v>24523</v>
      </c>
      <c r="B375" t="s">
        <v>243</v>
      </c>
      <c r="C375" s="87" t="s">
        <v>299</v>
      </c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34"/>
      <c r="P375" s="35"/>
      <c r="Q375" t="s">
        <v>319</v>
      </c>
      <c r="R375" t="s">
        <v>318</v>
      </c>
    </row>
    <row r="376" spans="1:18">
      <c r="A376">
        <v>23131</v>
      </c>
      <c r="B376" t="s">
        <v>707</v>
      </c>
      <c r="C376" s="87">
        <v>209.3</v>
      </c>
      <c r="D376" s="87">
        <v>171.9</v>
      </c>
      <c r="E376" s="87">
        <v>154.4</v>
      </c>
      <c r="F376" s="87">
        <v>108.5</v>
      </c>
      <c r="G376" s="87">
        <v>74</v>
      </c>
      <c r="H376" s="87">
        <v>57.2</v>
      </c>
      <c r="I376" s="87">
        <v>62</v>
      </c>
      <c r="J376" s="87">
        <v>79.2</v>
      </c>
      <c r="K376" s="87">
        <v>108.7</v>
      </c>
      <c r="L376" s="87">
        <v>145.1</v>
      </c>
      <c r="M376" s="87">
        <v>170.4</v>
      </c>
      <c r="N376" s="87">
        <v>193</v>
      </c>
      <c r="O376" s="34">
        <v>1524.7</v>
      </c>
      <c r="P376" s="35"/>
      <c r="Q376" t="s">
        <v>11</v>
      </c>
      <c r="R376" t="s">
        <v>313</v>
      </c>
    </row>
    <row r="377" spans="1:18">
      <c r="A377">
        <v>12281</v>
      </c>
      <c r="B377" t="s">
        <v>246</v>
      </c>
      <c r="C377" s="87">
        <v>270.5</v>
      </c>
      <c r="D377" s="87">
        <v>218.9</v>
      </c>
      <c r="E377" s="87">
        <v>200.2</v>
      </c>
      <c r="F377" s="87">
        <v>142.4</v>
      </c>
      <c r="G377" s="87">
        <v>95.9</v>
      </c>
      <c r="H377" s="87">
        <v>75.3</v>
      </c>
      <c r="I377" s="87">
        <v>75.099999999999994</v>
      </c>
      <c r="J377" s="87">
        <v>91.3</v>
      </c>
      <c r="K377" s="87">
        <v>111.1</v>
      </c>
      <c r="L377" s="87">
        <v>149.69999999999999</v>
      </c>
      <c r="M377" s="87">
        <v>191.3</v>
      </c>
      <c r="N377" s="87">
        <v>243.4</v>
      </c>
      <c r="O377" s="34">
        <v>1883</v>
      </c>
      <c r="P377" s="35"/>
      <c r="Q377" t="s">
        <v>409</v>
      </c>
      <c r="R377" t="s">
        <v>313</v>
      </c>
    </row>
    <row r="378" spans="1:18">
      <c r="A378">
        <v>10152</v>
      </c>
      <c r="B378" t="s">
        <v>247</v>
      </c>
      <c r="C378" s="87">
        <v>324.8</v>
      </c>
      <c r="D378" s="87">
        <v>263.2</v>
      </c>
      <c r="E378" s="87">
        <v>227.3</v>
      </c>
      <c r="F378" s="87">
        <v>116.9</v>
      </c>
      <c r="G378" s="87">
        <v>72.2</v>
      </c>
      <c r="H378" s="87">
        <v>46.7</v>
      </c>
      <c r="I378" s="87">
        <v>50.9</v>
      </c>
      <c r="J378" s="87">
        <v>57</v>
      </c>
      <c r="K378" s="87">
        <v>90.4</v>
      </c>
      <c r="L378" s="87">
        <v>147.9</v>
      </c>
      <c r="M378" s="87">
        <v>216.5</v>
      </c>
      <c r="N378" s="87">
        <v>295.7</v>
      </c>
      <c r="O378" s="34">
        <v>1926.4</v>
      </c>
      <c r="P378" s="35"/>
      <c r="Q378" t="s">
        <v>35</v>
      </c>
      <c r="R378" t="s">
        <v>313</v>
      </c>
    </row>
    <row r="379" spans="1:18">
      <c r="A379">
        <v>7064</v>
      </c>
      <c r="B379" t="s">
        <v>248</v>
      </c>
      <c r="C379" s="87">
        <v>459.3</v>
      </c>
      <c r="D379" s="87">
        <v>394.5</v>
      </c>
      <c r="E379" s="87">
        <v>346.8</v>
      </c>
      <c r="F379" s="87">
        <v>234.6</v>
      </c>
      <c r="G379" s="87">
        <v>153.9</v>
      </c>
      <c r="H379" s="87">
        <v>96.2</v>
      </c>
      <c r="I379" s="87">
        <v>100.6</v>
      </c>
      <c r="J379" s="87">
        <v>137.80000000000001</v>
      </c>
      <c r="K379" s="87">
        <v>195.4</v>
      </c>
      <c r="L379" s="87">
        <v>277.60000000000002</v>
      </c>
      <c r="M379" s="87">
        <v>338.3</v>
      </c>
      <c r="N379" s="87">
        <v>414.2</v>
      </c>
      <c r="O379" s="34">
        <v>3179.2</v>
      </c>
      <c r="P379" s="35"/>
      <c r="Q379" t="s">
        <v>912</v>
      </c>
      <c r="R379" t="s">
        <v>313</v>
      </c>
    </row>
    <row r="380" spans="1:18">
      <c r="A380">
        <v>23783</v>
      </c>
      <c r="B380" t="s">
        <v>913</v>
      </c>
      <c r="C380" s="87">
        <v>206.5</v>
      </c>
      <c r="D380" s="87">
        <v>171.3</v>
      </c>
      <c r="E380" s="87">
        <v>142.69999999999999</v>
      </c>
      <c r="F380" s="87">
        <v>91.8</v>
      </c>
      <c r="G380" s="87">
        <v>57.8</v>
      </c>
      <c r="H380" s="87">
        <v>43.6</v>
      </c>
      <c r="I380" s="87">
        <v>44.8</v>
      </c>
      <c r="J380" s="87">
        <v>60</v>
      </c>
      <c r="K380" s="87">
        <v>84.5</v>
      </c>
      <c r="L380" s="87">
        <v>120.4</v>
      </c>
      <c r="M380" s="87">
        <v>151.80000000000001</v>
      </c>
      <c r="N380" s="87">
        <v>182</v>
      </c>
      <c r="O380" s="34">
        <v>1371.1</v>
      </c>
      <c r="P380" s="35"/>
      <c r="Q380" t="s">
        <v>843</v>
      </c>
      <c r="R380" t="s">
        <v>313</v>
      </c>
    </row>
    <row r="381" spans="1:18">
      <c r="A381">
        <v>8028</v>
      </c>
      <c r="B381" t="s">
        <v>914</v>
      </c>
      <c r="C381" s="87" t="s">
        <v>299</v>
      </c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34"/>
      <c r="P381" s="35"/>
      <c r="Q381" t="s">
        <v>319</v>
      </c>
      <c r="R381" t="s">
        <v>318</v>
      </c>
    </row>
    <row r="382" spans="1:18">
      <c r="A382">
        <v>40988</v>
      </c>
      <c r="B382" t="s">
        <v>916</v>
      </c>
      <c r="C382" s="87">
        <v>169.8</v>
      </c>
      <c r="D382" s="87">
        <v>129.1</v>
      </c>
      <c r="E382" s="87">
        <v>124.6</v>
      </c>
      <c r="F382" s="87">
        <v>100.2</v>
      </c>
      <c r="G382" s="87">
        <v>81.900000000000006</v>
      </c>
      <c r="H382" s="87">
        <v>67.7</v>
      </c>
      <c r="I382" s="87">
        <v>75.900000000000006</v>
      </c>
      <c r="J382" s="87">
        <v>105.6</v>
      </c>
      <c r="K382" s="87">
        <v>124.3</v>
      </c>
      <c r="L382" s="87">
        <v>152.69999999999999</v>
      </c>
      <c r="M382" s="87">
        <v>155.30000000000001</v>
      </c>
      <c r="N382" s="87">
        <v>171.2</v>
      </c>
      <c r="O382" s="34">
        <v>1463.5</v>
      </c>
      <c r="P382" s="35"/>
      <c r="Q382" t="s">
        <v>173</v>
      </c>
      <c r="R382" t="s">
        <v>313</v>
      </c>
    </row>
    <row r="383" spans="1:18">
      <c r="A383">
        <v>40282</v>
      </c>
      <c r="B383" t="s">
        <v>917</v>
      </c>
      <c r="C383" s="87">
        <v>162.30000000000001</v>
      </c>
      <c r="D383" s="87">
        <v>133.6</v>
      </c>
      <c r="E383" s="87">
        <v>129.30000000000001</v>
      </c>
      <c r="F383" s="87">
        <v>100.2</v>
      </c>
      <c r="G383" s="87">
        <v>80.2</v>
      </c>
      <c r="H383" s="87">
        <v>68</v>
      </c>
      <c r="I383" s="87">
        <v>76.400000000000006</v>
      </c>
      <c r="J383" s="87">
        <v>95.3</v>
      </c>
      <c r="K383" s="87">
        <v>119.5</v>
      </c>
      <c r="L383" s="87">
        <v>142.6</v>
      </c>
      <c r="M383" s="87">
        <v>153</v>
      </c>
      <c r="N383" s="87">
        <v>164.6</v>
      </c>
      <c r="O383" s="34">
        <v>1418.5</v>
      </c>
      <c r="P383" s="35"/>
      <c r="Q383" t="s">
        <v>161</v>
      </c>
      <c r="R383" t="s">
        <v>313</v>
      </c>
    </row>
    <row r="384" spans="1:18">
      <c r="A384">
        <v>6080</v>
      </c>
      <c r="B384" t="s">
        <v>162</v>
      </c>
      <c r="C384" s="87">
        <v>253.6</v>
      </c>
      <c r="D384" s="87">
        <v>225.5</v>
      </c>
      <c r="E384" s="87">
        <v>213.4</v>
      </c>
      <c r="F384" s="87">
        <v>149.80000000000001</v>
      </c>
      <c r="G384" s="87">
        <v>114.2</v>
      </c>
      <c r="H384" s="87">
        <v>78.400000000000006</v>
      </c>
      <c r="I384" s="87">
        <v>82.5</v>
      </c>
      <c r="J384" s="87">
        <v>100.8</v>
      </c>
      <c r="K384" s="87">
        <v>141.6</v>
      </c>
      <c r="L384" s="87">
        <v>189.9</v>
      </c>
      <c r="M384" s="87">
        <v>213</v>
      </c>
      <c r="N384" s="87">
        <v>226.5</v>
      </c>
      <c r="O384" s="34">
        <v>1960.1</v>
      </c>
      <c r="P384" s="35"/>
      <c r="Q384" t="s">
        <v>163</v>
      </c>
      <c r="R384" t="s">
        <v>313</v>
      </c>
    </row>
    <row r="385" spans="1:18">
      <c r="A385">
        <v>75050</v>
      </c>
      <c r="B385" t="s">
        <v>794</v>
      </c>
      <c r="C385" s="87">
        <v>305</v>
      </c>
      <c r="D385" s="87">
        <v>235.2</v>
      </c>
      <c r="E385" s="87">
        <v>202.8</v>
      </c>
      <c r="F385" s="87">
        <v>115.1</v>
      </c>
      <c r="G385" s="87">
        <v>65.400000000000006</v>
      </c>
      <c r="H385" s="87">
        <v>41.2</v>
      </c>
      <c r="I385" s="87">
        <v>41.9</v>
      </c>
      <c r="J385" s="87">
        <v>62.5</v>
      </c>
      <c r="K385" s="87">
        <v>97.4</v>
      </c>
      <c r="L385" s="87">
        <v>157.1</v>
      </c>
      <c r="M385" s="87">
        <v>214.8</v>
      </c>
      <c r="N385" s="87">
        <v>283.3</v>
      </c>
      <c r="O385" s="34">
        <v>1822.6</v>
      </c>
      <c r="P385" s="35"/>
      <c r="Q385" t="s">
        <v>923</v>
      </c>
      <c r="R385" t="s">
        <v>313</v>
      </c>
    </row>
    <row r="386" spans="1:18">
      <c r="A386">
        <v>39171</v>
      </c>
      <c r="B386" t="s">
        <v>924</v>
      </c>
      <c r="C386" s="87">
        <v>216.2</v>
      </c>
      <c r="D386" s="87">
        <v>169.2</v>
      </c>
      <c r="E386" s="87">
        <v>166.8</v>
      </c>
      <c r="F386" s="87">
        <v>126.5</v>
      </c>
      <c r="G386" s="87">
        <v>93</v>
      </c>
      <c r="H386" s="87">
        <v>74.900000000000006</v>
      </c>
      <c r="I386" s="87">
        <v>80</v>
      </c>
      <c r="J386" s="87">
        <v>109</v>
      </c>
      <c r="K386" s="87">
        <v>149.19999999999999</v>
      </c>
      <c r="L386" s="87">
        <v>187.6</v>
      </c>
      <c r="M386" s="87">
        <v>202</v>
      </c>
      <c r="N386" s="87">
        <v>225.7</v>
      </c>
      <c r="O386" s="34">
        <v>1800.8</v>
      </c>
      <c r="P386" s="35"/>
      <c r="Q386" t="s">
        <v>925</v>
      </c>
      <c r="R386" t="s">
        <v>313</v>
      </c>
    </row>
    <row r="387" spans="1:18">
      <c r="A387">
        <v>10614</v>
      </c>
      <c r="B387" t="s">
        <v>926</v>
      </c>
      <c r="C387" s="87">
        <v>273.60000000000002</v>
      </c>
      <c r="D387" s="87">
        <v>220.3</v>
      </c>
      <c r="E387" s="87">
        <v>188</v>
      </c>
      <c r="F387" s="87">
        <v>106.3</v>
      </c>
      <c r="G387" s="87">
        <v>70.2</v>
      </c>
      <c r="H387" s="87">
        <v>46.3</v>
      </c>
      <c r="I387" s="87">
        <v>46.2</v>
      </c>
      <c r="J387" s="87">
        <v>60.4</v>
      </c>
      <c r="K387" s="87">
        <v>82.6</v>
      </c>
      <c r="L387" s="87">
        <v>127.2</v>
      </c>
      <c r="M387" s="87">
        <v>178</v>
      </c>
      <c r="N387" s="87">
        <v>250.2</v>
      </c>
      <c r="O387" s="34">
        <v>1653.8</v>
      </c>
      <c r="P387" s="35"/>
      <c r="Q387" t="s">
        <v>927</v>
      </c>
      <c r="R387" t="s">
        <v>313</v>
      </c>
    </row>
    <row r="388" spans="1:18">
      <c r="A388">
        <v>200118</v>
      </c>
      <c r="B388" t="s">
        <v>933</v>
      </c>
      <c r="C388" s="87" t="s">
        <v>299</v>
      </c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34"/>
      <c r="P388" s="35"/>
      <c r="Q388" t="s">
        <v>319</v>
      </c>
      <c r="R388" t="s">
        <v>318</v>
      </c>
    </row>
    <row r="389" spans="1:18">
      <c r="A389">
        <v>88133</v>
      </c>
      <c r="B389" t="s">
        <v>930</v>
      </c>
      <c r="C389" s="87" t="s">
        <v>299</v>
      </c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34"/>
      <c r="P389" s="35"/>
      <c r="Q389" t="s">
        <v>319</v>
      </c>
      <c r="R389" t="s">
        <v>318</v>
      </c>
    </row>
    <row r="390" spans="1:18">
      <c r="A390">
        <v>15089</v>
      </c>
      <c r="B390" t="s">
        <v>931</v>
      </c>
      <c r="C390" s="87">
        <v>260.3</v>
      </c>
      <c r="D390" s="87">
        <v>207.7</v>
      </c>
      <c r="E390" s="87">
        <v>203.5</v>
      </c>
      <c r="F390" s="87">
        <v>205.1</v>
      </c>
      <c r="G390" s="87">
        <v>169.2</v>
      </c>
      <c r="H390" s="87">
        <v>138.80000000000001</v>
      </c>
      <c r="I390" s="87">
        <v>152.6</v>
      </c>
      <c r="J390" s="87">
        <v>203.9</v>
      </c>
      <c r="K390" s="87">
        <v>251.1</v>
      </c>
      <c r="L390" s="87">
        <v>291.89999999999998</v>
      </c>
      <c r="M390" s="87">
        <v>288.10000000000002</v>
      </c>
      <c r="N390" s="87">
        <v>285.7</v>
      </c>
      <c r="O390" s="34">
        <v>2605.4</v>
      </c>
      <c r="P390" s="35"/>
      <c r="Q390" t="s">
        <v>932</v>
      </c>
      <c r="R390" t="s">
        <v>313</v>
      </c>
    </row>
    <row r="391" spans="1:18">
      <c r="A391">
        <v>14609</v>
      </c>
      <c r="B391" t="s">
        <v>934</v>
      </c>
      <c r="C391" s="87">
        <v>192.4</v>
      </c>
      <c r="D391" s="87">
        <v>173.5</v>
      </c>
      <c r="E391" s="87">
        <v>180</v>
      </c>
      <c r="F391" s="87">
        <v>205.3</v>
      </c>
      <c r="G391" s="87">
        <v>172.8</v>
      </c>
      <c r="H391" s="87">
        <v>157.69999999999999</v>
      </c>
      <c r="I391" s="87">
        <v>175.1</v>
      </c>
      <c r="J391" s="87">
        <v>203.2</v>
      </c>
      <c r="K391" s="87">
        <v>231.8</v>
      </c>
      <c r="L391" s="87">
        <v>270.2</v>
      </c>
      <c r="M391" s="87">
        <v>254.7</v>
      </c>
      <c r="N391" s="87">
        <v>234.4</v>
      </c>
      <c r="O391" s="34">
        <v>2456</v>
      </c>
      <c r="P391" s="35"/>
      <c r="Q391" t="s">
        <v>935</v>
      </c>
      <c r="R391" t="s">
        <v>313</v>
      </c>
    </row>
    <row r="392" spans="1:18">
      <c r="A392">
        <v>24547</v>
      </c>
      <c r="B392" t="s">
        <v>936</v>
      </c>
      <c r="C392" s="87" t="s">
        <v>299</v>
      </c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34"/>
      <c r="P392" s="35"/>
      <c r="Q392" t="s">
        <v>319</v>
      </c>
      <c r="R392" t="s">
        <v>318</v>
      </c>
    </row>
    <row r="393" spans="1:18">
      <c r="A393">
        <v>8267</v>
      </c>
      <c r="B393" t="s">
        <v>937</v>
      </c>
      <c r="C393" s="87">
        <v>336.3</v>
      </c>
      <c r="D393" s="87">
        <v>307.60000000000002</v>
      </c>
      <c r="E393" s="87">
        <v>284.2</v>
      </c>
      <c r="F393" s="87">
        <v>188.1</v>
      </c>
      <c r="G393" s="87">
        <v>130.80000000000001</v>
      </c>
      <c r="H393" s="87">
        <v>90.3</v>
      </c>
      <c r="I393" s="87">
        <v>84.5</v>
      </c>
      <c r="J393" s="87">
        <v>99.5</v>
      </c>
      <c r="K393" s="87">
        <v>128.19999999999999</v>
      </c>
      <c r="L393" s="87">
        <v>194.7</v>
      </c>
      <c r="M393" s="87">
        <v>252.6</v>
      </c>
      <c r="N393" s="87">
        <v>302.7</v>
      </c>
      <c r="O393" s="34">
        <v>2407.6999999999998</v>
      </c>
      <c r="P393" s="35"/>
      <c r="Q393" t="s">
        <v>721</v>
      </c>
      <c r="R393" t="s">
        <v>313</v>
      </c>
    </row>
    <row r="394" spans="1:18">
      <c r="A394">
        <v>85277</v>
      </c>
      <c r="B394" t="s">
        <v>940</v>
      </c>
      <c r="C394" s="87">
        <v>149.30000000000001</v>
      </c>
      <c r="D394" s="87">
        <v>126.7</v>
      </c>
      <c r="E394" s="87">
        <v>102.6</v>
      </c>
      <c r="F394" s="87">
        <v>62.9</v>
      </c>
      <c r="G394" s="87">
        <v>43.5</v>
      </c>
      <c r="H394" s="87">
        <v>37.9</v>
      </c>
      <c r="I394" s="87">
        <v>40.799999999999997</v>
      </c>
      <c r="J394" s="87">
        <v>57</v>
      </c>
      <c r="K394" s="87">
        <v>73.7</v>
      </c>
      <c r="L394" s="87">
        <v>96.6</v>
      </c>
      <c r="M394" s="87">
        <v>115</v>
      </c>
      <c r="N394" s="87">
        <v>134.4</v>
      </c>
      <c r="O394" s="34">
        <v>1045.5</v>
      </c>
      <c r="P394" s="35"/>
      <c r="Q394" t="s">
        <v>941</v>
      </c>
      <c r="R394" t="s">
        <v>313</v>
      </c>
    </row>
    <row r="395" spans="1:18">
      <c r="A395">
        <v>85237</v>
      </c>
      <c r="B395" t="s">
        <v>938</v>
      </c>
      <c r="C395" s="87" t="s">
        <v>299</v>
      </c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34"/>
      <c r="P395" s="35"/>
      <c r="Q395" t="s">
        <v>319</v>
      </c>
      <c r="R395" t="s">
        <v>318</v>
      </c>
    </row>
    <row r="396" spans="1:18">
      <c r="A396">
        <v>85269</v>
      </c>
      <c r="B396" t="s">
        <v>939</v>
      </c>
      <c r="C396" s="87" t="s">
        <v>299</v>
      </c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34"/>
      <c r="P396" s="35"/>
      <c r="Q396" t="s">
        <v>319</v>
      </c>
      <c r="R396" t="s">
        <v>318</v>
      </c>
    </row>
    <row r="397" spans="1:18">
      <c r="A397">
        <v>26035</v>
      </c>
      <c r="B397" t="s">
        <v>942</v>
      </c>
      <c r="C397" s="87" t="s">
        <v>299</v>
      </c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34"/>
      <c r="P397" s="35"/>
      <c r="Q397" t="s">
        <v>319</v>
      </c>
      <c r="R397" t="s">
        <v>318</v>
      </c>
    </row>
    <row r="398" spans="1:18">
      <c r="A398">
        <v>14080</v>
      </c>
      <c r="B398" t="s">
        <v>943</v>
      </c>
      <c r="C398" s="87" t="s">
        <v>299</v>
      </c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34"/>
      <c r="P398" s="35"/>
      <c r="Q398" t="s">
        <v>319</v>
      </c>
      <c r="R398" t="s">
        <v>318</v>
      </c>
    </row>
    <row r="399" spans="1:18">
      <c r="A399">
        <v>200288</v>
      </c>
      <c r="B399" t="s">
        <v>944</v>
      </c>
      <c r="C399" s="87">
        <v>171.8</v>
      </c>
      <c r="D399" s="87">
        <v>151.6</v>
      </c>
      <c r="E399" s="87">
        <v>154.9</v>
      </c>
      <c r="F399" s="87">
        <v>120.7</v>
      </c>
      <c r="G399" s="87">
        <v>106</v>
      </c>
      <c r="H399" s="87">
        <v>89.4</v>
      </c>
      <c r="I399" s="87">
        <v>94.1</v>
      </c>
      <c r="J399" s="87">
        <v>105.9</v>
      </c>
      <c r="K399" s="87">
        <v>116.6</v>
      </c>
      <c r="L399" s="87">
        <v>142.9</v>
      </c>
      <c r="M399" s="87">
        <v>157.5</v>
      </c>
      <c r="N399" s="87">
        <v>169</v>
      </c>
      <c r="O399" s="34">
        <v>1577.5</v>
      </c>
      <c r="P399" s="35"/>
      <c r="Q399" t="s">
        <v>323</v>
      </c>
      <c r="R399" t="s">
        <v>313</v>
      </c>
    </row>
    <row r="400" spans="1:18">
      <c r="A400">
        <v>29041</v>
      </c>
      <c r="B400" t="s">
        <v>945</v>
      </c>
      <c r="C400" s="87">
        <v>229.1</v>
      </c>
      <c r="D400" s="87">
        <v>186.6</v>
      </c>
      <c r="E400" s="87">
        <v>213.4</v>
      </c>
      <c r="F400" s="87">
        <v>227.8</v>
      </c>
      <c r="G400" s="87">
        <v>231.9</v>
      </c>
      <c r="H400" s="87">
        <v>209.6</v>
      </c>
      <c r="I400" s="87">
        <v>224.7</v>
      </c>
      <c r="J400" s="87">
        <v>258.3</v>
      </c>
      <c r="K400" s="87">
        <v>289.3</v>
      </c>
      <c r="L400" s="87">
        <v>315.89999999999998</v>
      </c>
      <c r="M400" s="87">
        <v>297.60000000000002</v>
      </c>
      <c r="N400" s="87">
        <v>270.8</v>
      </c>
      <c r="O400" s="34">
        <v>2962.2</v>
      </c>
      <c r="P400" s="35"/>
      <c r="Q400" t="s">
        <v>946</v>
      </c>
      <c r="R400" t="s">
        <v>313</v>
      </c>
    </row>
    <row r="401" spans="1:18">
      <c r="A401">
        <v>10111</v>
      </c>
      <c r="B401" t="s">
        <v>947</v>
      </c>
      <c r="C401" s="87">
        <v>258.7</v>
      </c>
      <c r="D401" s="87">
        <v>233.4</v>
      </c>
      <c r="E401" s="87">
        <v>198.7</v>
      </c>
      <c r="F401" s="87">
        <v>118.3</v>
      </c>
      <c r="G401" s="87">
        <v>62.1</v>
      </c>
      <c r="H401" s="87">
        <v>46.6</v>
      </c>
      <c r="I401" s="87">
        <v>45.9</v>
      </c>
      <c r="J401" s="87">
        <v>59.1</v>
      </c>
      <c r="K401" s="87">
        <v>83.9</v>
      </c>
      <c r="L401" s="87">
        <v>149.69999999999999</v>
      </c>
      <c r="M401" s="87">
        <v>201.4</v>
      </c>
      <c r="N401" s="87">
        <v>250.9</v>
      </c>
      <c r="O401" s="34">
        <v>1716.3</v>
      </c>
      <c r="P401" s="35"/>
      <c r="Q401" t="s">
        <v>948</v>
      </c>
      <c r="R401" t="s">
        <v>313</v>
      </c>
    </row>
    <row r="402" spans="1:18">
      <c r="A402">
        <v>23057</v>
      </c>
      <c r="B402" t="s">
        <v>324</v>
      </c>
      <c r="C402" s="87">
        <v>262.7</v>
      </c>
      <c r="D402" s="87">
        <v>231</v>
      </c>
      <c r="E402" s="87">
        <v>190.9</v>
      </c>
      <c r="F402" s="87">
        <v>127.9</v>
      </c>
      <c r="G402" s="87">
        <v>81.5</v>
      </c>
      <c r="H402" s="87">
        <v>53.8</v>
      </c>
      <c r="I402" s="87">
        <v>58.7</v>
      </c>
      <c r="J402" s="87">
        <v>76.400000000000006</v>
      </c>
      <c r="K402" s="87">
        <v>104.6</v>
      </c>
      <c r="L402" s="87">
        <v>156</v>
      </c>
      <c r="M402" s="87">
        <v>200.5</v>
      </c>
      <c r="N402" s="87">
        <v>241.2</v>
      </c>
      <c r="O402" s="34">
        <v>1776</v>
      </c>
      <c r="P402" s="35"/>
      <c r="Q402" t="s">
        <v>325</v>
      </c>
      <c r="R402" t="s">
        <v>313</v>
      </c>
    </row>
    <row r="403" spans="1:18">
      <c r="A403">
        <v>68076</v>
      </c>
      <c r="B403" t="s">
        <v>949</v>
      </c>
      <c r="C403" s="87">
        <v>195.4</v>
      </c>
      <c r="D403" s="87">
        <v>159.69999999999999</v>
      </c>
      <c r="E403" s="87">
        <v>143.5</v>
      </c>
      <c r="F403" s="87">
        <v>118.4</v>
      </c>
      <c r="G403" s="87">
        <v>95</v>
      </c>
      <c r="H403" s="87">
        <v>85.1</v>
      </c>
      <c r="I403" s="87">
        <v>93.1</v>
      </c>
      <c r="J403" s="87">
        <v>125.8</v>
      </c>
      <c r="K403" s="87">
        <v>148.6</v>
      </c>
      <c r="L403" s="87">
        <v>177.3</v>
      </c>
      <c r="M403" s="87">
        <v>182.1</v>
      </c>
      <c r="N403" s="87">
        <v>213.5</v>
      </c>
      <c r="O403" s="34">
        <v>1732</v>
      </c>
      <c r="P403" s="35"/>
      <c r="Q403" t="s">
        <v>950</v>
      </c>
      <c r="R403" t="s">
        <v>313</v>
      </c>
    </row>
    <row r="404" spans="1:18">
      <c r="A404">
        <v>80101</v>
      </c>
      <c r="B404" t="s">
        <v>951</v>
      </c>
      <c r="C404" s="87">
        <v>269.60000000000002</v>
      </c>
      <c r="D404" s="87">
        <v>225</v>
      </c>
      <c r="E404" s="87">
        <v>182.3</v>
      </c>
      <c r="F404" s="87">
        <v>97.7</v>
      </c>
      <c r="G404" s="87">
        <v>55.7</v>
      </c>
      <c r="H404" s="87">
        <v>34.1</v>
      </c>
      <c r="I404" s="87">
        <v>36.6</v>
      </c>
      <c r="J404" s="87">
        <v>60.1</v>
      </c>
      <c r="K404" s="87">
        <v>89.1</v>
      </c>
      <c r="L404" s="87">
        <v>137.69999999999999</v>
      </c>
      <c r="M404" s="87">
        <v>199.4</v>
      </c>
      <c r="N404" s="87">
        <v>260.60000000000002</v>
      </c>
      <c r="O404" s="34">
        <v>1625.8</v>
      </c>
      <c r="P404" s="35"/>
      <c r="Q404" t="s">
        <v>706</v>
      </c>
      <c r="R404" t="s">
        <v>313</v>
      </c>
    </row>
    <row r="405" spans="1:18">
      <c r="A405">
        <v>23321</v>
      </c>
      <c r="B405" t="s">
        <v>952</v>
      </c>
      <c r="C405" s="87">
        <v>265.7</v>
      </c>
      <c r="D405" s="87">
        <v>230.9</v>
      </c>
      <c r="E405" s="87">
        <v>190.3</v>
      </c>
      <c r="F405" s="87">
        <v>109.5</v>
      </c>
      <c r="G405" s="87">
        <v>64.8</v>
      </c>
      <c r="H405" s="87">
        <v>42.9</v>
      </c>
      <c r="I405" s="87">
        <v>46.9</v>
      </c>
      <c r="J405" s="87">
        <v>66.599999999999994</v>
      </c>
      <c r="K405" s="87">
        <v>93.1</v>
      </c>
      <c r="L405" s="87">
        <v>146.19999999999999</v>
      </c>
      <c r="M405" s="87">
        <v>198.4</v>
      </c>
      <c r="N405" s="87">
        <v>246.4</v>
      </c>
      <c r="O405" s="34">
        <v>1700.4</v>
      </c>
      <c r="P405" s="35"/>
      <c r="Q405" t="s">
        <v>366</v>
      </c>
      <c r="R405" t="s">
        <v>313</v>
      </c>
    </row>
    <row r="406" spans="1:18">
      <c r="A406">
        <v>23373</v>
      </c>
      <c r="B406" t="s">
        <v>953</v>
      </c>
      <c r="C406" s="87">
        <v>294.10000000000002</v>
      </c>
      <c r="D406" s="87">
        <v>239.1</v>
      </c>
      <c r="E406" s="87">
        <v>195.9</v>
      </c>
      <c r="F406" s="87">
        <v>121.7</v>
      </c>
      <c r="G406" s="87">
        <v>70.3</v>
      </c>
      <c r="H406" s="87">
        <v>47.5</v>
      </c>
      <c r="I406" s="87">
        <v>49.5</v>
      </c>
      <c r="J406" s="87">
        <v>71.900000000000006</v>
      </c>
      <c r="K406" s="87">
        <v>107.4</v>
      </c>
      <c r="L406" s="87">
        <v>162.80000000000001</v>
      </c>
      <c r="M406" s="87">
        <v>214.6</v>
      </c>
      <c r="N406" s="87">
        <v>250.9</v>
      </c>
      <c r="O406" s="34">
        <v>1823.7</v>
      </c>
      <c r="P406" s="35"/>
      <c r="Q406" t="s">
        <v>192</v>
      </c>
      <c r="R406" t="s">
        <v>313</v>
      </c>
    </row>
    <row r="407" spans="1:18">
      <c r="A407">
        <v>41359</v>
      </c>
      <c r="B407" t="s">
        <v>954</v>
      </c>
      <c r="C407" s="87">
        <v>248</v>
      </c>
      <c r="D407" s="87">
        <v>197.2</v>
      </c>
      <c r="E407" s="87">
        <v>197.2</v>
      </c>
      <c r="F407" s="87">
        <v>150.19999999999999</v>
      </c>
      <c r="G407" s="87">
        <v>103.3</v>
      </c>
      <c r="H407" s="87">
        <v>80.400000000000006</v>
      </c>
      <c r="I407" s="87">
        <v>89.8</v>
      </c>
      <c r="J407" s="87">
        <v>120.7</v>
      </c>
      <c r="K407" s="87">
        <v>162.1</v>
      </c>
      <c r="L407" s="87">
        <v>202.6</v>
      </c>
      <c r="M407" s="87">
        <v>222.7</v>
      </c>
      <c r="N407" s="87">
        <v>248</v>
      </c>
      <c r="O407" s="34">
        <v>2021.6</v>
      </c>
      <c r="P407" s="35"/>
      <c r="Q407" t="s">
        <v>473</v>
      </c>
      <c r="R407" t="s">
        <v>313</v>
      </c>
    </row>
    <row r="408" spans="1:18">
      <c r="A408">
        <v>41511</v>
      </c>
      <c r="B408" t="s">
        <v>955</v>
      </c>
      <c r="C408" s="87" t="s">
        <v>299</v>
      </c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34"/>
      <c r="P408" s="35"/>
      <c r="Q408" t="s">
        <v>319</v>
      </c>
      <c r="R408" t="s">
        <v>318</v>
      </c>
    </row>
    <row r="409" spans="1:18">
      <c r="A409">
        <v>93014</v>
      </c>
      <c r="B409" t="s">
        <v>956</v>
      </c>
      <c r="C409" s="87">
        <v>163.6</v>
      </c>
      <c r="D409" s="87">
        <v>134.4</v>
      </c>
      <c r="E409" s="87">
        <v>101.1</v>
      </c>
      <c r="F409" s="87">
        <v>61.6</v>
      </c>
      <c r="G409" s="87">
        <v>36.4</v>
      </c>
      <c r="H409" s="87">
        <v>21.8</v>
      </c>
      <c r="I409" s="87">
        <v>28.3</v>
      </c>
      <c r="J409" s="87">
        <v>38.6</v>
      </c>
      <c r="K409" s="87">
        <v>64.5</v>
      </c>
      <c r="L409" s="87">
        <v>98.2</v>
      </c>
      <c r="M409" s="87">
        <v>127.6</v>
      </c>
      <c r="N409" s="87">
        <v>142.1</v>
      </c>
      <c r="O409" s="34">
        <v>1032.7</v>
      </c>
      <c r="P409" s="35"/>
      <c r="Q409" t="s">
        <v>957</v>
      </c>
      <c r="R409" t="s">
        <v>313</v>
      </c>
    </row>
    <row r="410" spans="1:18">
      <c r="A410">
        <v>16089</v>
      </c>
      <c r="B410" t="s">
        <v>539</v>
      </c>
      <c r="C410" s="87" t="s">
        <v>299</v>
      </c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34"/>
      <c r="P410" s="35"/>
      <c r="Q410" t="s">
        <v>319</v>
      </c>
      <c r="R410" t="s">
        <v>318</v>
      </c>
    </row>
    <row r="411" spans="1:18">
      <c r="A411">
        <v>10622</v>
      </c>
      <c r="B411" t="s">
        <v>958</v>
      </c>
      <c r="C411" s="87">
        <v>242.7</v>
      </c>
      <c r="D411" s="87">
        <v>196.9</v>
      </c>
      <c r="E411" s="87">
        <v>169.9</v>
      </c>
      <c r="F411" s="87">
        <v>106.8</v>
      </c>
      <c r="G411" s="87">
        <v>67</v>
      </c>
      <c r="H411" s="87">
        <v>47.2</v>
      </c>
      <c r="I411" s="87">
        <v>47.8</v>
      </c>
      <c r="J411" s="87">
        <v>63.8</v>
      </c>
      <c r="K411" s="87">
        <v>89.1</v>
      </c>
      <c r="L411" s="87">
        <v>136.80000000000001</v>
      </c>
      <c r="M411" s="87">
        <v>181.9</v>
      </c>
      <c r="N411" s="87">
        <v>231.5</v>
      </c>
      <c r="O411" s="34">
        <v>1579.3</v>
      </c>
      <c r="P411" s="35"/>
      <c r="Q411" t="s">
        <v>61</v>
      </c>
      <c r="R411" t="s">
        <v>313</v>
      </c>
    </row>
    <row r="412" spans="1:18">
      <c r="A412">
        <v>5017</v>
      </c>
      <c r="B412" t="s">
        <v>959</v>
      </c>
      <c r="C412" s="87">
        <v>352</v>
      </c>
      <c r="D412" s="87">
        <v>292</v>
      </c>
      <c r="E412" s="87">
        <v>294.89999999999998</v>
      </c>
      <c r="F412" s="87">
        <v>232.6</v>
      </c>
      <c r="G412" s="87">
        <v>171.6</v>
      </c>
      <c r="H412" s="87">
        <v>134.4</v>
      </c>
      <c r="I412" s="87">
        <v>145.19999999999999</v>
      </c>
      <c r="J412" s="87">
        <v>181</v>
      </c>
      <c r="K412" s="87">
        <v>241.5</v>
      </c>
      <c r="L412" s="87">
        <v>319.39999999999998</v>
      </c>
      <c r="M412" s="87">
        <v>341.3</v>
      </c>
      <c r="N412" s="87">
        <v>359.1</v>
      </c>
      <c r="O412" s="34">
        <v>3111.1</v>
      </c>
      <c r="P412" s="35"/>
      <c r="Q412" t="s">
        <v>80</v>
      </c>
      <c r="R412" t="s">
        <v>313</v>
      </c>
    </row>
    <row r="413" spans="1:18">
      <c r="A413">
        <v>17043</v>
      </c>
      <c r="B413" t="s">
        <v>960</v>
      </c>
      <c r="C413" s="87">
        <v>480.5</v>
      </c>
      <c r="D413" s="87">
        <v>409.6</v>
      </c>
      <c r="E413" s="87">
        <v>366.9</v>
      </c>
      <c r="F413" s="87">
        <v>248.2</v>
      </c>
      <c r="G413" s="87">
        <v>164</v>
      </c>
      <c r="H413" s="87">
        <v>120.8</v>
      </c>
      <c r="I413" s="87">
        <v>133.9</v>
      </c>
      <c r="J413" s="87">
        <v>179.7</v>
      </c>
      <c r="K413" s="87">
        <v>249.2</v>
      </c>
      <c r="L413" s="87">
        <v>348.7</v>
      </c>
      <c r="M413" s="87">
        <v>410.9</v>
      </c>
      <c r="N413" s="87">
        <v>471.8</v>
      </c>
      <c r="O413" s="34">
        <v>3584.1</v>
      </c>
      <c r="P413" s="35"/>
      <c r="Q413" t="s">
        <v>961</v>
      </c>
      <c r="R413" t="s">
        <v>313</v>
      </c>
    </row>
    <row r="414" spans="1:18">
      <c r="A414">
        <v>63254</v>
      </c>
      <c r="B414" t="s">
        <v>962</v>
      </c>
      <c r="C414" s="87">
        <v>221.5</v>
      </c>
      <c r="D414" s="87">
        <v>173.8</v>
      </c>
      <c r="E414" s="87">
        <v>149.69999999999999</v>
      </c>
      <c r="F414" s="87">
        <v>95.1</v>
      </c>
      <c r="G414" s="87">
        <v>61.3</v>
      </c>
      <c r="H414" s="87">
        <v>41.2</v>
      </c>
      <c r="I414" s="87">
        <v>46.2</v>
      </c>
      <c r="J414" s="87">
        <v>65.7</v>
      </c>
      <c r="K414" s="87">
        <v>96</v>
      </c>
      <c r="L414" s="87">
        <v>135.30000000000001</v>
      </c>
      <c r="M414" s="87">
        <v>164.6</v>
      </c>
      <c r="N414" s="87">
        <v>211.9</v>
      </c>
      <c r="O414" s="34">
        <v>1462.2</v>
      </c>
      <c r="P414" s="35"/>
      <c r="Q414" t="s">
        <v>323</v>
      </c>
      <c r="R414" t="s">
        <v>313</v>
      </c>
    </row>
    <row r="415" spans="1:18">
      <c r="A415">
        <v>84030</v>
      </c>
      <c r="B415" t="s">
        <v>963</v>
      </c>
      <c r="C415" s="87">
        <v>155.69999999999999</v>
      </c>
      <c r="D415" s="87">
        <v>129.4</v>
      </c>
      <c r="E415" s="87">
        <v>107.9</v>
      </c>
      <c r="F415" s="87">
        <v>70.900000000000006</v>
      </c>
      <c r="G415" s="87">
        <v>47.7</v>
      </c>
      <c r="H415" s="87">
        <v>39.9</v>
      </c>
      <c r="I415" s="87">
        <v>42.7</v>
      </c>
      <c r="J415" s="87">
        <v>62.9</v>
      </c>
      <c r="K415" s="87">
        <v>81.7</v>
      </c>
      <c r="L415" s="87">
        <v>104.9</v>
      </c>
      <c r="M415" s="87">
        <v>124.1</v>
      </c>
      <c r="N415" s="87">
        <v>139.5</v>
      </c>
      <c r="O415" s="34">
        <v>1113.8</v>
      </c>
      <c r="P415" s="35"/>
      <c r="Q415" t="s">
        <v>709</v>
      </c>
      <c r="R415" t="s">
        <v>313</v>
      </c>
    </row>
    <row r="416" spans="1:18">
      <c r="A416">
        <v>84121</v>
      </c>
      <c r="B416" t="s">
        <v>964</v>
      </c>
      <c r="C416" s="87">
        <v>159.6</v>
      </c>
      <c r="D416" s="87">
        <v>130.19999999999999</v>
      </c>
      <c r="E416" s="87">
        <v>108.1</v>
      </c>
      <c r="F416" s="87">
        <v>73.3</v>
      </c>
      <c r="G416" s="87">
        <v>52.1</v>
      </c>
      <c r="H416" s="87">
        <v>42.5</v>
      </c>
      <c r="I416" s="87">
        <v>49.4</v>
      </c>
      <c r="J416" s="87">
        <v>56.4</v>
      </c>
      <c r="K416" s="87">
        <v>74.900000000000006</v>
      </c>
      <c r="L416" s="87">
        <v>101.5</v>
      </c>
      <c r="M416" s="87">
        <v>121.6</v>
      </c>
      <c r="N416" s="87">
        <v>145.1</v>
      </c>
      <c r="O416" s="34">
        <v>1104.5</v>
      </c>
      <c r="P416" s="35"/>
      <c r="Q416" t="s">
        <v>965</v>
      </c>
      <c r="R416" t="s">
        <v>313</v>
      </c>
    </row>
    <row r="417" spans="1:18">
      <c r="A417">
        <v>76047</v>
      </c>
      <c r="B417" t="s">
        <v>966</v>
      </c>
      <c r="C417" s="87">
        <v>227.5</v>
      </c>
      <c r="D417" s="87">
        <v>186.6</v>
      </c>
      <c r="E417" s="87">
        <v>147.30000000000001</v>
      </c>
      <c r="F417" s="87">
        <v>84</v>
      </c>
      <c r="G417" s="87">
        <v>51.3</v>
      </c>
      <c r="H417" s="87">
        <v>33</v>
      </c>
      <c r="I417" s="87">
        <v>41.5</v>
      </c>
      <c r="J417" s="87">
        <v>61.1</v>
      </c>
      <c r="K417" s="87">
        <v>86</v>
      </c>
      <c r="L417" s="87">
        <v>125.3</v>
      </c>
      <c r="M417" s="87">
        <v>171.5</v>
      </c>
      <c r="N417" s="87">
        <v>219.1</v>
      </c>
      <c r="O417" s="34">
        <v>1425.5</v>
      </c>
      <c r="P417" s="35"/>
      <c r="Q417" t="s">
        <v>967</v>
      </c>
      <c r="R417" t="s">
        <v>313</v>
      </c>
    </row>
    <row r="418" spans="1:18">
      <c r="A418">
        <v>13039</v>
      </c>
      <c r="B418" t="s">
        <v>968</v>
      </c>
      <c r="C418" s="87" t="s">
        <v>299</v>
      </c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34"/>
      <c r="P418" s="35"/>
      <c r="Q418" t="s">
        <v>319</v>
      </c>
      <c r="R418" t="s">
        <v>318</v>
      </c>
    </row>
    <row r="419" spans="1:18">
      <c r="A419">
        <v>26089</v>
      </c>
      <c r="B419" t="s">
        <v>969</v>
      </c>
      <c r="C419" s="87">
        <v>257.2</v>
      </c>
      <c r="D419" s="87">
        <v>221.1</v>
      </c>
      <c r="E419" s="87">
        <v>178.2</v>
      </c>
      <c r="F419" s="87">
        <v>105.2</v>
      </c>
      <c r="G419" s="87">
        <v>63.5</v>
      </c>
      <c r="H419" s="87">
        <v>41.6</v>
      </c>
      <c r="I419" s="87">
        <v>45.7</v>
      </c>
      <c r="J419" s="87">
        <v>60.9</v>
      </c>
      <c r="K419" s="87">
        <v>85.1</v>
      </c>
      <c r="L419" s="87">
        <v>135</v>
      </c>
      <c r="M419" s="87">
        <v>179.9</v>
      </c>
      <c r="N419" s="87">
        <v>228.8</v>
      </c>
      <c r="O419" s="34">
        <v>1599.4</v>
      </c>
      <c r="P419" s="35"/>
      <c r="Q419" t="s">
        <v>409</v>
      </c>
      <c r="R419" t="s">
        <v>313</v>
      </c>
    </row>
    <row r="420" spans="1:18">
      <c r="A420">
        <v>26115</v>
      </c>
      <c r="B420" t="s">
        <v>970</v>
      </c>
      <c r="C420" s="87" t="s">
        <v>299</v>
      </c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34"/>
      <c r="P420" s="35"/>
      <c r="Q420" t="s">
        <v>319</v>
      </c>
      <c r="R420" t="s">
        <v>318</v>
      </c>
    </row>
    <row r="421" spans="1:18">
      <c r="A421">
        <v>26100</v>
      </c>
      <c r="B421" t="s">
        <v>971</v>
      </c>
      <c r="C421" s="87">
        <v>249.6</v>
      </c>
      <c r="D421" s="87">
        <v>202.3</v>
      </c>
      <c r="E421" s="87">
        <v>169.4</v>
      </c>
      <c r="F421" s="87">
        <v>100.7</v>
      </c>
      <c r="G421" s="87">
        <v>57.1</v>
      </c>
      <c r="H421" s="87">
        <v>45.5</v>
      </c>
      <c r="I421" s="87">
        <v>47.8</v>
      </c>
      <c r="J421" s="87">
        <v>71.599999999999994</v>
      </c>
      <c r="K421" s="87">
        <v>99.3</v>
      </c>
      <c r="L421" s="87">
        <v>144.69999999999999</v>
      </c>
      <c r="M421" s="87">
        <v>181.4</v>
      </c>
      <c r="N421" s="87">
        <v>217.9</v>
      </c>
      <c r="O421" s="34">
        <v>1586.5</v>
      </c>
      <c r="P421" s="35"/>
      <c r="Q421" t="s">
        <v>972</v>
      </c>
      <c r="R421" t="s">
        <v>313</v>
      </c>
    </row>
    <row r="422" spans="1:18">
      <c r="A422">
        <v>28004</v>
      </c>
      <c r="B422" t="s">
        <v>973</v>
      </c>
      <c r="C422" s="87">
        <v>187.5</v>
      </c>
      <c r="D422" s="87">
        <v>147.19999999999999</v>
      </c>
      <c r="E422" s="87">
        <v>153.19999999999999</v>
      </c>
      <c r="F422" s="87">
        <v>150.69999999999999</v>
      </c>
      <c r="G422" s="87">
        <v>141.30000000000001</v>
      </c>
      <c r="H422" s="87">
        <v>138.30000000000001</v>
      </c>
      <c r="I422" s="87">
        <v>155.1</v>
      </c>
      <c r="J422" s="87">
        <v>195.2</v>
      </c>
      <c r="K422" s="87">
        <v>242.1</v>
      </c>
      <c r="L422" s="87">
        <v>288.5</v>
      </c>
      <c r="M422" s="87">
        <v>270.2</v>
      </c>
      <c r="N422" s="87">
        <v>236.5</v>
      </c>
      <c r="O422" s="34">
        <v>2256.1999999999998</v>
      </c>
      <c r="P422" s="35"/>
      <c r="Q422" t="s">
        <v>366</v>
      </c>
      <c r="R422" t="s">
        <v>313</v>
      </c>
    </row>
    <row r="423" spans="1:18">
      <c r="A423">
        <v>15612</v>
      </c>
      <c r="B423" t="s">
        <v>974</v>
      </c>
      <c r="C423" s="87">
        <v>332.1</v>
      </c>
      <c r="D423" s="87">
        <v>279.5</v>
      </c>
      <c r="E423" s="87">
        <v>276.2</v>
      </c>
      <c r="F423" s="87">
        <v>212.7</v>
      </c>
      <c r="G423" s="87">
        <v>155.9</v>
      </c>
      <c r="H423" s="87">
        <v>112.6</v>
      </c>
      <c r="I423" s="87">
        <v>124.2</v>
      </c>
      <c r="J423" s="87">
        <v>158.19999999999999</v>
      </c>
      <c r="K423" s="87">
        <v>213.5</v>
      </c>
      <c r="L423" s="87">
        <v>275.60000000000002</v>
      </c>
      <c r="M423" s="87">
        <v>280.10000000000002</v>
      </c>
      <c r="N423" s="87">
        <v>299.2</v>
      </c>
      <c r="O423" s="34">
        <v>2704.5</v>
      </c>
      <c r="P423" s="35"/>
      <c r="Q423" t="s">
        <v>975</v>
      </c>
      <c r="R423" t="s">
        <v>313</v>
      </c>
    </row>
    <row r="424" spans="1:18">
      <c r="A424">
        <v>7178</v>
      </c>
      <c r="B424" t="s">
        <v>976</v>
      </c>
      <c r="C424" s="87">
        <v>439.2</v>
      </c>
      <c r="D424" s="87">
        <v>365.2</v>
      </c>
      <c r="E424" s="87">
        <v>361</v>
      </c>
      <c r="F424" s="87">
        <v>290.8</v>
      </c>
      <c r="G424" s="87">
        <v>199.4</v>
      </c>
      <c r="H424" s="87">
        <v>141.30000000000001</v>
      </c>
      <c r="I424" s="87">
        <v>161.4</v>
      </c>
      <c r="J424" s="87">
        <v>203.2</v>
      </c>
      <c r="K424" s="87">
        <v>269.2</v>
      </c>
      <c r="L424" s="87">
        <v>371.6</v>
      </c>
      <c r="M424" s="87">
        <v>414.2</v>
      </c>
      <c r="N424" s="87">
        <v>459.7</v>
      </c>
      <c r="O424" s="34">
        <v>3694.5</v>
      </c>
      <c r="P424" s="35"/>
      <c r="Q424" t="s">
        <v>977</v>
      </c>
      <c r="R424" t="s">
        <v>313</v>
      </c>
    </row>
    <row r="425" spans="1:18">
      <c r="A425">
        <v>31076</v>
      </c>
      <c r="B425" t="s">
        <v>978</v>
      </c>
      <c r="C425" s="87" t="s">
        <v>299</v>
      </c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34"/>
      <c r="P425" s="35"/>
      <c r="Q425" t="s">
        <v>319</v>
      </c>
      <c r="R425" t="s">
        <v>318</v>
      </c>
    </row>
    <row r="426" spans="1:18">
      <c r="A426">
        <v>23013</v>
      </c>
      <c r="B426" t="s">
        <v>979</v>
      </c>
      <c r="C426" s="87">
        <v>320.7</v>
      </c>
      <c r="D426" s="87">
        <v>278.2</v>
      </c>
      <c r="E426" s="87">
        <v>224.5</v>
      </c>
      <c r="F426" s="87">
        <v>133.6</v>
      </c>
      <c r="G426" s="87">
        <v>82.5</v>
      </c>
      <c r="H426" s="87">
        <v>50.9</v>
      </c>
      <c r="I426" s="87">
        <v>57.5</v>
      </c>
      <c r="J426" s="87">
        <v>80.599999999999994</v>
      </c>
      <c r="K426" s="87">
        <v>113</v>
      </c>
      <c r="L426" s="87">
        <v>176</v>
      </c>
      <c r="M426" s="87">
        <v>239</v>
      </c>
      <c r="N426" s="87">
        <v>288.10000000000002</v>
      </c>
      <c r="O426" s="34">
        <v>2050.6</v>
      </c>
      <c r="P426" s="35"/>
      <c r="Q426" t="s">
        <v>489</v>
      </c>
      <c r="R426" t="s">
        <v>313</v>
      </c>
    </row>
    <row r="427" spans="1:18">
      <c r="A427">
        <v>23037</v>
      </c>
      <c r="B427" t="s">
        <v>326</v>
      </c>
      <c r="C427" s="87">
        <v>260.7</v>
      </c>
      <c r="D427" s="87">
        <v>219.5</v>
      </c>
      <c r="E427" s="87">
        <v>178.6</v>
      </c>
      <c r="F427" s="87">
        <v>118.1</v>
      </c>
      <c r="G427" s="87">
        <v>72.599999999999994</v>
      </c>
      <c r="H427" s="87">
        <v>53.3</v>
      </c>
      <c r="I427" s="87">
        <v>53</v>
      </c>
      <c r="J427" s="87">
        <v>68.8</v>
      </c>
      <c r="K427" s="87">
        <v>98.3</v>
      </c>
      <c r="L427" s="87">
        <v>147.30000000000001</v>
      </c>
      <c r="M427" s="87">
        <v>196.1</v>
      </c>
      <c r="N427" s="87">
        <v>236.2</v>
      </c>
      <c r="O427" s="34">
        <v>1699.8</v>
      </c>
      <c r="P427" s="35"/>
      <c r="Q427" t="s">
        <v>327</v>
      </c>
      <c r="R427" t="s">
        <v>313</v>
      </c>
    </row>
    <row r="428" spans="1:18">
      <c r="A428">
        <v>24037</v>
      </c>
      <c r="B428" t="s">
        <v>490</v>
      </c>
      <c r="C428" s="87">
        <v>243</v>
      </c>
      <c r="D428" s="87">
        <v>201.3</v>
      </c>
      <c r="E428" s="87">
        <v>165.1</v>
      </c>
      <c r="F428" s="87">
        <v>102.6</v>
      </c>
      <c r="G428" s="87">
        <v>59.7</v>
      </c>
      <c r="H428" s="87">
        <v>40.4</v>
      </c>
      <c r="I428" s="87">
        <v>46</v>
      </c>
      <c r="J428" s="87">
        <v>68.5</v>
      </c>
      <c r="K428" s="87">
        <v>103</v>
      </c>
      <c r="L428" s="87">
        <v>151.9</v>
      </c>
      <c r="M428" s="87">
        <v>189.5</v>
      </c>
      <c r="N428" s="87">
        <v>228</v>
      </c>
      <c r="O428" s="34">
        <v>1598.1</v>
      </c>
      <c r="P428" s="35"/>
      <c r="Q428" t="s">
        <v>61</v>
      </c>
      <c r="R428" t="s">
        <v>313</v>
      </c>
    </row>
    <row r="429" spans="1:18">
      <c r="A429">
        <v>65026</v>
      </c>
      <c r="B429" t="s">
        <v>491</v>
      </c>
      <c r="C429" s="87">
        <v>219.7</v>
      </c>
      <c r="D429" s="87">
        <v>178</v>
      </c>
      <c r="E429" s="87">
        <v>158.69999999999999</v>
      </c>
      <c r="F429" s="87">
        <v>100.6</v>
      </c>
      <c r="G429" s="87">
        <v>62.5</v>
      </c>
      <c r="H429" s="87">
        <v>42.5</v>
      </c>
      <c r="I429" s="87">
        <v>46.1</v>
      </c>
      <c r="J429" s="87">
        <v>65.5</v>
      </c>
      <c r="K429" s="87">
        <v>93.3</v>
      </c>
      <c r="L429" s="87">
        <v>140.80000000000001</v>
      </c>
      <c r="M429" s="87">
        <v>177.2</v>
      </c>
      <c r="N429" s="87">
        <v>242.7</v>
      </c>
      <c r="O429" s="34">
        <v>1514.2</v>
      </c>
      <c r="P429" s="35"/>
      <c r="Q429" t="s">
        <v>492</v>
      </c>
      <c r="R429" t="s">
        <v>313</v>
      </c>
    </row>
    <row r="430" spans="1:18">
      <c r="A430">
        <v>22814</v>
      </c>
      <c r="B430" t="s">
        <v>493</v>
      </c>
      <c r="C430" s="87">
        <v>242.5</v>
      </c>
      <c r="D430" s="87">
        <v>204.5</v>
      </c>
      <c r="E430" s="87">
        <v>165.8</v>
      </c>
      <c r="F430" s="87">
        <v>112.3</v>
      </c>
      <c r="G430" s="87">
        <v>70</v>
      </c>
      <c r="H430" s="87">
        <v>51.1</v>
      </c>
      <c r="I430" s="87">
        <v>53</v>
      </c>
      <c r="J430" s="87">
        <v>67</v>
      </c>
      <c r="K430" s="87">
        <v>84.5</v>
      </c>
      <c r="L430" s="87">
        <v>118.5</v>
      </c>
      <c r="M430" s="87">
        <v>156.80000000000001</v>
      </c>
      <c r="N430" s="87">
        <v>211.4</v>
      </c>
      <c r="O430" s="34">
        <v>1549.2</v>
      </c>
      <c r="P430" s="35"/>
      <c r="Q430" t="s">
        <v>494</v>
      </c>
      <c r="R430" t="s">
        <v>313</v>
      </c>
    </row>
    <row r="431" spans="1:18">
      <c r="A431">
        <v>7139</v>
      </c>
      <c r="B431" t="s">
        <v>496</v>
      </c>
      <c r="C431" s="87">
        <v>368.2</v>
      </c>
      <c r="D431" s="87">
        <v>303.89999999999998</v>
      </c>
      <c r="E431" s="87">
        <v>269.5</v>
      </c>
      <c r="F431" s="87">
        <v>165.5</v>
      </c>
      <c r="G431" s="87">
        <v>110.3</v>
      </c>
      <c r="H431" s="87">
        <v>73.599999999999994</v>
      </c>
      <c r="I431" s="87">
        <v>75.7</v>
      </c>
      <c r="J431" s="87">
        <v>97.6</v>
      </c>
      <c r="K431" s="87">
        <v>147.19999999999999</v>
      </c>
      <c r="L431" s="87">
        <v>218.2</v>
      </c>
      <c r="M431" s="87">
        <v>297.39999999999998</v>
      </c>
      <c r="N431" s="87">
        <v>354.9</v>
      </c>
      <c r="O431" s="34">
        <v>2507.6999999999998</v>
      </c>
      <c r="P431" s="35"/>
      <c r="Q431" t="s">
        <v>497</v>
      </c>
      <c r="R431" t="s">
        <v>313</v>
      </c>
    </row>
    <row r="432" spans="1:18">
      <c r="A432">
        <v>61351</v>
      </c>
      <c r="B432" t="s">
        <v>498</v>
      </c>
      <c r="C432" s="87">
        <v>141.69999999999999</v>
      </c>
      <c r="D432" s="87">
        <v>117</v>
      </c>
      <c r="E432" s="87">
        <v>104</v>
      </c>
      <c r="F432" s="87">
        <v>78.400000000000006</v>
      </c>
      <c r="G432" s="87">
        <v>56.7</v>
      </c>
      <c r="H432" s="87">
        <v>47.1</v>
      </c>
      <c r="I432" s="87">
        <v>52.4</v>
      </c>
      <c r="J432" s="87">
        <v>76.7</v>
      </c>
      <c r="K432" s="87">
        <v>102.7</v>
      </c>
      <c r="L432" s="87">
        <v>124.5</v>
      </c>
      <c r="M432" s="87">
        <v>130.5</v>
      </c>
      <c r="N432" s="87">
        <v>145.6</v>
      </c>
      <c r="O432" s="34">
        <v>1181.7</v>
      </c>
      <c r="P432" s="35"/>
      <c r="Q432" t="s">
        <v>405</v>
      </c>
      <c r="R432" t="s">
        <v>313</v>
      </c>
    </row>
    <row r="433" spans="1:18">
      <c r="A433">
        <v>24563</v>
      </c>
      <c r="B433" t="s">
        <v>406</v>
      </c>
      <c r="C433" s="87">
        <v>236.9</v>
      </c>
      <c r="D433" s="87">
        <v>200</v>
      </c>
      <c r="E433" s="87">
        <v>170.7</v>
      </c>
      <c r="F433" s="87">
        <v>113.7</v>
      </c>
      <c r="G433" s="87">
        <v>78</v>
      </c>
      <c r="H433" s="87">
        <v>56.2</v>
      </c>
      <c r="I433" s="87">
        <v>62.8</v>
      </c>
      <c r="J433" s="87">
        <v>83.2</v>
      </c>
      <c r="K433" s="87">
        <v>111.9</v>
      </c>
      <c r="L433" s="87">
        <v>158.9</v>
      </c>
      <c r="M433" s="87">
        <v>192.5</v>
      </c>
      <c r="N433" s="87">
        <v>231.4</v>
      </c>
      <c r="O433" s="34">
        <v>1698.1</v>
      </c>
      <c r="P433" s="35"/>
      <c r="Q433" t="s">
        <v>98</v>
      </c>
      <c r="R433" t="s">
        <v>313</v>
      </c>
    </row>
    <row r="434" spans="1:18">
      <c r="A434">
        <v>9592</v>
      </c>
      <c r="B434" t="s">
        <v>603</v>
      </c>
      <c r="C434" s="87">
        <v>165.2</v>
      </c>
      <c r="D434" s="87">
        <v>141.1</v>
      </c>
      <c r="E434" s="87">
        <v>119.3</v>
      </c>
      <c r="F434" s="87">
        <v>75.400000000000006</v>
      </c>
      <c r="G434" s="87">
        <v>58.5</v>
      </c>
      <c r="H434" s="87">
        <v>46.7</v>
      </c>
      <c r="I434" s="87">
        <v>49.9</v>
      </c>
      <c r="J434" s="87">
        <v>61</v>
      </c>
      <c r="K434" s="87">
        <v>71.5</v>
      </c>
      <c r="L434" s="87">
        <v>94.9</v>
      </c>
      <c r="M434" s="87">
        <v>118.6</v>
      </c>
      <c r="N434" s="87">
        <v>148</v>
      </c>
      <c r="O434" s="34">
        <v>1145.5</v>
      </c>
      <c r="P434" s="35"/>
      <c r="Q434" t="s">
        <v>90</v>
      </c>
      <c r="R434" t="s">
        <v>313</v>
      </c>
    </row>
    <row r="435" spans="1:18">
      <c r="A435">
        <v>40480</v>
      </c>
      <c r="B435" t="s">
        <v>616</v>
      </c>
      <c r="C435" s="87">
        <v>148.1</v>
      </c>
      <c r="D435" s="87">
        <v>111.3</v>
      </c>
      <c r="E435" s="87">
        <v>105.8</v>
      </c>
      <c r="F435" s="87">
        <v>83.5</v>
      </c>
      <c r="G435" s="87">
        <v>68</v>
      </c>
      <c r="H435" s="87">
        <v>45.8</v>
      </c>
      <c r="I435" s="87">
        <v>57.9</v>
      </c>
      <c r="J435" s="87">
        <v>82.1</v>
      </c>
      <c r="K435" s="87">
        <v>105.2</v>
      </c>
      <c r="L435" s="87">
        <v>135</v>
      </c>
      <c r="M435" s="87">
        <v>139.1</v>
      </c>
      <c r="N435" s="87">
        <v>151.9</v>
      </c>
      <c r="O435" s="34">
        <v>1260.8</v>
      </c>
      <c r="P435" s="35"/>
      <c r="Q435" t="s">
        <v>192</v>
      </c>
      <c r="R435" t="s">
        <v>313</v>
      </c>
    </row>
    <row r="436" spans="1:18">
      <c r="A436">
        <v>9021</v>
      </c>
      <c r="B436" t="s">
        <v>617</v>
      </c>
      <c r="C436" s="87">
        <v>314.89999999999998</v>
      </c>
      <c r="D436" s="87">
        <v>272.2</v>
      </c>
      <c r="E436" s="87">
        <v>241.8</v>
      </c>
      <c r="F436" s="87">
        <v>150.69999999999999</v>
      </c>
      <c r="G436" s="87">
        <v>93</v>
      </c>
      <c r="H436" s="87">
        <v>65.8</v>
      </c>
      <c r="I436" s="87">
        <v>64.900000000000006</v>
      </c>
      <c r="J436" s="87">
        <v>81.3</v>
      </c>
      <c r="K436" s="87">
        <v>108.5</v>
      </c>
      <c r="L436" s="87">
        <v>164.8</v>
      </c>
      <c r="M436" s="87">
        <v>223.3</v>
      </c>
      <c r="N436" s="87">
        <v>280.89999999999998</v>
      </c>
      <c r="O436" s="34">
        <v>2061</v>
      </c>
      <c r="P436" s="35"/>
      <c r="Q436" t="s">
        <v>316</v>
      </c>
      <c r="R436" t="s">
        <v>313</v>
      </c>
    </row>
    <row r="437" spans="1:18">
      <c r="A437">
        <v>9034</v>
      </c>
      <c r="B437" t="s">
        <v>618</v>
      </c>
      <c r="C437" s="87">
        <v>257.10000000000002</v>
      </c>
      <c r="D437" s="87">
        <v>220.7</v>
      </c>
      <c r="E437" s="87">
        <v>193.9</v>
      </c>
      <c r="F437" s="87">
        <v>118.7</v>
      </c>
      <c r="G437" s="87">
        <v>77.8</v>
      </c>
      <c r="H437" s="87">
        <v>57.4</v>
      </c>
      <c r="I437" s="87">
        <v>56.3</v>
      </c>
      <c r="J437" s="87">
        <v>72.8</v>
      </c>
      <c r="K437" s="87">
        <v>99.4</v>
      </c>
      <c r="L437" s="87">
        <v>148.19999999999999</v>
      </c>
      <c r="M437" s="87">
        <v>189.6</v>
      </c>
      <c r="N437" s="87">
        <v>236.8</v>
      </c>
      <c r="O437" s="34">
        <v>1731.3</v>
      </c>
      <c r="P437" s="35"/>
      <c r="Q437" t="s">
        <v>619</v>
      </c>
      <c r="R437" t="s">
        <v>313</v>
      </c>
    </row>
    <row r="438" spans="1:18">
      <c r="A438">
        <v>54104</v>
      </c>
      <c r="B438" t="s">
        <v>620</v>
      </c>
      <c r="C438" s="87">
        <v>234.4</v>
      </c>
      <c r="D438" s="87">
        <v>192.7</v>
      </c>
      <c r="E438" s="87">
        <v>181.9</v>
      </c>
      <c r="F438" s="87">
        <v>127.1</v>
      </c>
      <c r="G438" s="87">
        <v>82.6</v>
      </c>
      <c r="H438" s="87">
        <v>57.5</v>
      </c>
      <c r="I438" s="87">
        <v>64.599999999999994</v>
      </c>
      <c r="J438" s="87">
        <v>90</v>
      </c>
      <c r="K438" s="87">
        <v>125.5</v>
      </c>
      <c r="L438" s="87">
        <v>170.3</v>
      </c>
      <c r="M438" s="87">
        <v>194</v>
      </c>
      <c r="N438" s="87">
        <v>225.7</v>
      </c>
      <c r="O438" s="34">
        <v>1740.1</v>
      </c>
      <c r="P438" s="35"/>
      <c r="Q438" t="s">
        <v>555</v>
      </c>
      <c r="R438" t="s">
        <v>313</v>
      </c>
    </row>
    <row r="439" spans="1:18">
      <c r="A439">
        <v>14960</v>
      </c>
      <c r="B439" t="s">
        <v>621</v>
      </c>
      <c r="C439" s="87">
        <v>198</v>
      </c>
      <c r="D439" s="87">
        <v>177.7</v>
      </c>
      <c r="E439" s="87">
        <v>182</v>
      </c>
      <c r="F439" s="87">
        <v>194.6</v>
      </c>
      <c r="G439" s="87">
        <v>193.9</v>
      </c>
      <c r="H439" s="87">
        <v>183.7</v>
      </c>
      <c r="I439" s="87">
        <v>199.1</v>
      </c>
      <c r="J439" s="87">
        <v>222.5</v>
      </c>
      <c r="K439" s="87">
        <v>235.2</v>
      </c>
      <c r="L439" s="87">
        <v>256.3</v>
      </c>
      <c r="M439" s="87">
        <v>222.7</v>
      </c>
      <c r="N439" s="87">
        <v>211.5</v>
      </c>
      <c r="O439" s="34">
        <v>2507.8000000000002</v>
      </c>
      <c r="P439" s="35"/>
      <c r="Q439" t="s">
        <v>622</v>
      </c>
      <c r="R439" t="s">
        <v>313</v>
      </c>
    </row>
    <row r="440" spans="1:18">
      <c r="A440">
        <v>79098</v>
      </c>
      <c r="B440" t="s">
        <v>623</v>
      </c>
      <c r="C440" s="87" t="s">
        <v>299</v>
      </c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34"/>
      <c r="P440" s="35"/>
      <c r="Q440" t="s">
        <v>319</v>
      </c>
      <c r="R440" t="s">
        <v>318</v>
      </c>
    </row>
    <row r="441" spans="1:18">
      <c r="A441">
        <v>23876</v>
      </c>
      <c r="B441" t="s">
        <v>448</v>
      </c>
      <c r="C441" s="87">
        <v>255.3</v>
      </c>
      <c r="D441" s="87">
        <v>213.8</v>
      </c>
      <c r="E441" s="87">
        <v>180.4</v>
      </c>
      <c r="F441" s="87">
        <v>113.4</v>
      </c>
      <c r="G441" s="87">
        <v>72.3</v>
      </c>
      <c r="H441" s="87">
        <v>53.3</v>
      </c>
      <c r="I441" s="87">
        <v>54.9</v>
      </c>
      <c r="J441" s="87">
        <v>74.900000000000006</v>
      </c>
      <c r="K441" s="87">
        <v>104.8</v>
      </c>
      <c r="L441" s="87">
        <v>146</v>
      </c>
      <c r="M441" s="87">
        <v>188.1</v>
      </c>
      <c r="N441" s="87">
        <v>220.5</v>
      </c>
      <c r="O441" s="34">
        <v>1681.7</v>
      </c>
      <c r="P441" s="35"/>
      <c r="Q441" t="s">
        <v>684</v>
      </c>
      <c r="R441" t="s">
        <v>313</v>
      </c>
    </row>
    <row r="442" spans="1:18">
      <c r="A442">
        <v>4032</v>
      </c>
      <c r="B442" t="s">
        <v>627</v>
      </c>
      <c r="C442" s="87">
        <v>323.2</v>
      </c>
      <c r="D442" s="87">
        <v>270.60000000000002</v>
      </c>
      <c r="E442" s="87">
        <v>287.39999999999998</v>
      </c>
      <c r="F442" s="87">
        <v>262.3</v>
      </c>
      <c r="G442" s="87">
        <v>229.5</v>
      </c>
      <c r="H442" s="87">
        <v>192.5</v>
      </c>
      <c r="I442" s="87">
        <v>204.4</v>
      </c>
      <c r="J442" s="87">
        <v>232.3</v>
      </c>
      <c r="K442" s="87">
        <v>267.89999999999998</v>
      </c>
      <c r="L442" s="87">
        <v>329.6</v>
      </c>
      <c r="M442" s="87">
        <v>345.9</v>
      </c>
      <c r="N442" s="87">
        <v>353.7</v>
      </c>
      <c r="O442" s="34">
        <v>3294.6</v>
      </c>
      <c r="P442" s="35"/>
      <c r="Q442" t="s">
        <v>90</v>
      </c>
      <c r="R442" t="s">
        <v>313</v>
      </c>
    </row>
    <row r="443" spans="1:18">
      <c r="A443">
        <v>91269</v>
      </c>
      <c r="B443" t="s">
        <v>629</v>
      </c>
      <c r="C443" s="87">
        <v>200.7</v>
      </c>
      <c r="D443" s="87">
        <v>162.19999999999999</v>
      </c>
      <c r="E443" s="87">
        <v>138</v>
      </c>
      <c r="F443" s="87">
        <v>82.4</v>
      </c>
      <c r="G443" s="87">
        <v>48.1</v>
      </c>
      <c r="H443" s="87">
        <v>37.200000000000003</v>
      </c>
      <c r="I443" s="87">
        <v>39.200000000000003</v>
      </c>
      <c r="J443" s="87">
        <v>57.1</v>
      </c>
      <c r="K443" s="87">
        <v>77.7</v>
      </c>
      <c r="L443" s="87">
        <v>116.3</v>
      </c>
      <c r="M443" s="87">
        <v>142.1</v>
      </c>
      <c r="N443" s="87">
        <v>183.2</v>
      </c>
      <c r="O443" s="34">
        <v>1289.5</v>
      </c>
      <c r="P443" s="35"/>
      <c r="Q443" t="s">
        <v>499</v>
      </c>
      <c r="R443" t="s">
        <v>313</v>
      </c>
    </row>
    <row r="444" spans="1:18">
      <c r="A444">
        <v>91079</v>
      </c>
      <c r="B444" t="s">
        <v>500</v>
      </c>
      <c r="C444" s="87">
        <v>139.6</v>
      </c>
      <c r="D444" s="87">
        <v>117.5</v>
      </c>
      <c r="E444" s="87">
        <v>92.2</v>
      </c>
      <c r="F444" s="87">
        <v>57.2</v>
      </c>
      <c r="G444" s="87">
        <v>42.1</v>
      </c>
      <c r="H444" s="87">
        <v>35.299999999999997</v>
      </c>
      <c r="I444" s="87">
        <v>38.299999999999997</v>
      </c>
      <c r="J444" s="87">
        <v>46.5</v>
      </c>
      <c r="K444" s="87">
        <v>60.8</v>
      </c>
      <c r="L444" s="87">
        <v>88.1</v>
      </c>
      <c r="M444" s="87">
        <v>112.1</v>
      </c>
      <c r="N444" s="87">
        <v>129.19999999999999</v>
      </c>
      <c r="O444" s="34">
        <v>958.5</v>
      </c>
      <c r="P444" s="35"/>
      <c r="Q444" t="s">
        <v>501</v>
      </c>
      <c r="R444" t="s">
        <v>313</v>
      </c>
    </row>
    <row r="445" spans="1:18">
      <c r="A445">
        <v>22015</v>
      </c>
      <c r="B445" t="s">
        <v>502</v>
      </c>
      <c r="C445" s="87">
        <v>270.3</v>
      </c>
      <c r="D445" s="87">
        <v>223.3</v>
      </c>
      <c r="E445" s="87">
        <v>194</v>
      </c>
      <c r="F445" s="87">
        <v>125</v>
      </c>
      <c r="G445" s="87">
        <v>81.5</v>
      </c>
      <c r="H445" s="87">
        <v>56.3</v>
      </c>
      <c r="I445" s="87">
        <v>61.7</v>
      </c>
      <c r="J445" s="87">
        <v>84.3</v>
      </c>
      <c r="K445" s="87">
        <v>116.4</v>
      </c>
      <c r="L445" s="87">
        <v>170.5</v>
      </c>
      <c r="M445" s="87">
        <v>217.2</v>
      </c>
      <c r="N445" s="87">
        <v>249.1</v>
      </c>
      <c r="O445" s="34">
        <v>1834.6</v>
      </c>
      <c r="P445" s="35"/>
      <c r="Q445" t="s">
        <v>90</v>
      </c>
      <c r="R445" t="s">
        <v>313</v>
      </c>
    </row>
    <row r="446" spans="1:18">
      <c r="A446">
        <v>67019</v>
      </c>
      <c r="B446" t="s">
        <v>503</v>
      </c>
      <c r="C446" s="87">
        <v>168.9</v>
      </c>
      <c r="D446" s="87">
        <v>134.69999999999999</v>
      </c>
      <c r="E446" s="87">
        <v>121.4</v>
      </c>
      <c r="F446" s="87">
        <v>87.4</v>
      </c>
      <c r="G446" s="87">
        <v>60.9</v>
      </c>
      <c r="H446" s="87">
        <v>47.1</v>
      </c>
      <c r="I446" s="87">
        <v>53.1</v>
      </c>
      <c r="J446" s="87">
        <v>78.5</v>
      </c>
      <c r="K446" s="87">
        <v>107.1</v>
      </c>
      <c r="L446" s="87">
        <v>136.19999999999999</v>
      </c>
      <c r="M446" s="87">
        <v>147.4</v>
      </c>
      <c r="N446" s="87">
        <v>175.4</v>
      </c>
      <c r="O446" s="34">
        <v>1319.8</v>
      </c>
      <c r="P446" s="35"/>
      <c r="Q446" t="s">
        <v>104</v>
      </c>
      <c r="R446" t="s">
        <v>313</v>
      </c>
    </row>
    <row r="447" spans="1:18">
      <c r="A447">
        <v>80102</v>
      </c>
      <c r="B447" t="s">
        <v>504</v>
      </c>
      <c r="C447" s="87">
        <v>274.3</v>
      </c>
      <c r="D447" s="87">
        <v>228.6</v>
      </c>
      <c r="E447" s="87">
        <v>180.3</v>
      </c>
      <c r="F447" s="87">
        <v>105.2</v>
      </c>
      <c r="G447" s="87">
        <v>56.9</v>
      </c>
      <c r="H447" s="87">
        <v>36.1</v>
      </c>
      <c r="I447" s="87">
        <v>40.6</v>
      </c>
      <c r="J447" s="87">
        <v>63</v>
      </c>
      <c r="K447" s="87">
        <v>92</v>
      </c>
      <c r="L447" s="87">
        <v>145.4</v>
      </c>
      <c r="M447" s="87">
        <v>199.5</v>
      </c>
      <c r="N447" s="87">
        <v>256.2</v>
      </c>
      <c r="O447" s="34">
        <v>1708.3</v>
      </c>
      <c r="P447" s="35"/>
      <c r="Q447" t="s">
        <v>505</v>
      </c>
      <c r="R447" t="s">
        <v>313</v>
      </c>
    </row>
    <row r="448" spans="1:18">
      <c r="A448">
        <v>24044</v>
      </c>
      <c r="B448" t="s">
        <v>798</v>
      </c>
      <c r="C448" s="87" t="s">
        <v>299</v>
      </c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34"/>
      <c r="P448" s="35"/>
      <c r="Q448" t="s">
        <v>319</v>
      </c>
      <c r="R448" t="s">
        <v>318</v>
      </c>
    </row>
    <row r="449" spans="1:18">
      <c r="A449">
        <v>97034</v>
      </c>
      <c r="B449" t="s">
        <v>506</v>
      </c>
      <c r="C449" s="87">
        <v>110.4</v>
      </c>
      <c r="D449" s="87">
        <v>99.6</v>
      </c>
      <c r="E449" s="87">
        <v>71.099999999999994</v>
      </c>
      <c r="F449" s="87">
        <v>39.6</v>
      </c>
      <c r="G449" s="87">
        <v>28.9</v>
      </c>
      <c r="H449" s="87">
        <v>22.9</v>
      </c>
      <c r="I449" s="87">
        <v>21.5</v>
      </c>
      <c r="J449" s="87">
        <v>32.799999999999997</v>
      </c>
      <c r="K449" s="87">
        <v>45.5</v>
      </c>
      <c r="L449" s="87">
        <v>67.2</v>
      </c>
      <c r="M449" s="87">
        <v>81.900000000000006</v>
      </c>
      <c r="N449" s="87">
        <v>97.5</v>
      </c>
      <c r="O449" s="34">
        <v>670.9</v>
      </c>
      <c r="P449" s="35"/>
      <c r="Q449" t="s">
        <v>507</v>
      </c>
      <c r="R449" t="s">
        <v>313</v>
      </c>
    </row>
    <row r="450" spans="1:18">
      <c r="A450">
        <v>97008</v>
      </c>
      <c r="B450" t="s">
        <v>508</v>
      </c>
      <c r="C450" s="87" t="s">
        <v>299</v>
      </c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34"/>
      <c r="P450" s="35"/>
      <c r="Q450" t="s">
        <v>319</v>
      </c>
      <c r="R450" t="s">
        <v>318</v>
      </c>
    </row>
    <row r="451" spans="1:18">
      <c r="A451">
        <v>45015</v>
      </c>
      <c r="B451" t="s">
        <v>509</v>
      </c>
      <c r="C451" s="87">
        <v>356.2</v>
      </c>
      <c r="D451" s="87">
        <v>285.39999999999998</v>
      </c>
      <c r="E451" s="87">
        <v>279.8</v>
      </c>
      <c r="F451" s="87">
        <v>195.5</v>
      </c>
      <c r="G451" s="87">
        <v>131.19999999999999</v>
      </c>
      <c r="H451" s="87">
        <v>88.1</v>
      </c>
      <c r="I451" s="87">
        <v>98.2</v>
      </c>
      <c r="J451" s="87">
        <v>141.69999999999999</v>
      </c>
      <c r="K451" s="87">
        <v>201.9</v>
      </c>
      <c r="L451" s="87">
        <v>278.39999999999998</v>
      </c>
      <c r="M451" s="87">
        <v>311.2</v>
      </c>
      <c r="N451" s="87">
        <v>351.4</v>
      </c>
      <c r="O451" s="34">
        <v>2715.4</v>
      </c>
      <c r="P451" s="35"/>
      <c r="Q451" t="s">
        <v>379</v>
      </c>
      <c r="R451" t="s">
        <v>313</v>
      </c>
    </row>
    <row r="452" spans="1:18">
      <c r="A452">
        <v>200340</v>
      </c>
      <c r="B452" t="s">
        <v>510</v>
      </c>
      <c r="C452" s="87">
        <v>157.19999999999999</v>
      </c>
      <c r="D452" s="87">
        <v>164.3</v>
      </c>
      <c r="E452" s="87">
        <v>181</v>
      </c>
      <c r="F452" s="87">
        <v>160.80000000000001</v>
      </c>
      <c r="G452" s="87">
        <v>169.4</v>
      </c>
      <c r="H452" s="87">
        <v>175</v>
      </c>
      <c r="I452" s="87">
        <v>186.6</v>
      </c>
      <c r="J452" s="87">
        <v>216.3</v>
      </c>
      <c r="K452" s="87">
        <v>216.8</v>
      </c>
      <c r="L452" s="87">
        <v>200.7</v>
      </c>
      <c r="M452" s="87">
        <v>173.3</v>
      </c>
      <c r="N452" s="87">
        <v>161.30000000000001</v>
      </c>
      <c r="O452" s="34">
        <v>2190.9</v>
      </c>
      <c r="P452" s="35"/>
      <c r="Q452" t="s">
        <v>511</v>
      </c>
      <c r="R452" t="s">
        <v>313</v>
      </c>
    </row>
    <row r="453" spans="1:18">
      <c r="A453">
        <v>15548</v>
      </c>
      <c r="B453" t="s">
        <v>512</v>
      </c>
      <c r="C453" s="87">
        <v>301.3</v>
      </c>
      <c r="D453" s="87">
        <v>244.2</v>
      </c>
      <c r="E453" s="87">
        <v>250.6</v>
      </c>
      <c r="F453" s="87">
        <v>207.5</v>
      </c>
      <c r="G453" s="87">
        <v>160.5</v>
      </c>
      <c r="H453" s="87">
        <v>130.9</v>
      </c>
      <c r="I453" s="87">
        <v>143.30000000000001</v>
      </c>
      <c r="J453" s="87">
        <v>186.5</v>
      </c>
      <c r="K453" s="87">
        <v>237.4</v>
      </c>
      <c r="L453" s="87">
        <v>300.5</v>
      </c>
      <c r="M453" s="87">
        <v>304.3</v>
      </c>
      <c r="N453" s="87">
        <v>314.8</v>
      </c>
      <c r="O453" s="34">
        <v>2804.8</v>
      </c>
      <c r="P453" s="35"/>
      <c r="Q453" t="s">
        <v>513</v>
      </c>
      <c r="R453" t="s">
        <v>313</v>
      </c>
    </row>
    <row r="454" spans="1:18">
      <c r="A454">
        <v>15666</v>
      </c>
      <c r="B454" t="s">
        <v>512</v>
      </c>
      <c r="C454" s="87">
        <v>304.89999999999998</v>
      </c>
      <c r="D454" s="87">
        <v>237.6</v>
      </c>
      <c r="E454" s="87">
        <v>250.5</v>
      </c>
      <c r="F454" s="87">
        <v>225.3</v>
      </c>
      <c r="G454" s="87">
        <v>175.4</v>
      </c>
      <c r="H454" s="87">
        <v>137.6</v>
      </c>
      <c r="I454" s="87">
        <v>154.69999999999999</v>
      </c>
      <c r="J454" s="87">
        <v>204.6</v>
      </c>
      <c r="K454" s="87">
        <v>258.39999999999998</v>
      </c>
      <c r="L454" s="87">
        <v>307.39999999999998</v>
      </c>
      <c r="M454" s="87">
        <v>311.10000000000002</v>
      </c>
      <c r="N454" s="87">
        <v>302.89999999999998</v>
      </c>
      <c r="O454" s="34">
        <v>2877.3</v>
      </c>
      <c r="P454" s="35"/>
      <c r="Q454" t="s">
        <v>684</v>
      </c>
      <c r="R454" t="s">
        <v>313</v>
      </c>
    </row>
    <row r="455" spans="1:18">
      <c r="A455">
        <v>77083</v>
      </c>
      <c r="B455" t="s">
        <v>514</v>
      </c>
      <c r="C455" s="87">
        <v>322.39999999999998</v>
      </c>
      <c r="D455" s="87">
        <v>279.8</v>
      </c>
      <c r="E455" s="87">
        <v>243.1</v>
      </c>
      <c r="F455" s="87">
        <v>149.1</v>
      </c>
      <c r="G455" s="87">
        <v>98.8</v>
      </c>
      <c r="H455" s="87">
        <v>68.400000000000006</v>
      </c>
      <c r="I455" s="87">
        <v>67</v>
      </c>
      <c r="J455" s="87">
        <v>73</v>
      </c>
      <c r="K455" s="87">
        <v>100.7</v>
      </c>
      <c r="L455" s="87">
        <v>170.8</v>
      </c>
      <c r="M455" s="87">
        <v>215.2</v>
      </c>
      <c r="N455" s="87">
        <v>315.8</v>
      </c>
      <c r="O455" s="34">
        <v>2176.8000000000002</v>
      </c>
      <c r="P455" s="35"/>
      <c r="Q455" t="s">
        <v>515</v>
      </c>
      <c r="R455" t="s">
        <v>313</v>
      </c>
    </row>
    <row r="456" spans="1:18">
      <c r="A456">
        <v>11013</v>
      </c>
      <c r="B456" t="s">
        <v>516</v>
      </c>
      <c r="C456" s="87">
        <v>344.3</v>
      </c>
      <c r="D456" s="87">
        <v>263.39999999999998</v>
      </c>
      <c r="E456" s="87">
        <v>237.9</v>
      </c>
      <c r="F456" s="87">
        <v>164.8</v>
      </c>
      <c r="G456" s="87">
        <v>107.1</v>
      </c>
      <c r="H456" s="87">
        <v>73.599999999999994</v>
      </c>
      <c r="I456" s="87">
        <v>81.400000000000006</v>
      </c>
      <c r="J456" s="87">
        <v>117.4</v>
      </c>
      <c r="K456" s="87">
        <v>158.5</v>
      </c>
      <c r="L456" s="87">
        <v>228.2</v>
      </c>
      <c r="M456" s="87">
        <v>279</v>
      </c>
      <c r="N456" s="87">
        <v>333.2</v>
      </c>
      <c r="O456" s="34">
        <v>2353.5</v>
      </c>
      <c r="P456" s="35"/>
      <c r="Q456" t="s">
        <v>507</v>
      </c>
      <c r="R456" t="s">
        <v>313</v>
      </c>
    </row>
    <row r="457" spans="1:18">
      <c r="A457">
        <v>40265</v>
      </c>
      <c r="B457" t="s">
        <v>517</v>
      </c>
      <c r="C457" s="87">
        <v>186</v>
      </c>
      <c r="D457" s="87">
        <v>154.19999999999999</v>
      </c>
      <c r="E457" s="87">
        <v>146.9</v>
      </c>
      <c r="F457" s="87">
        <v>107.5</v>
      </c>
      <c r="G457" s="87">
        <v>81.3</v>
      </c>
      <c r="H457" s="87">
        <v>66.400000000000006</v>
      </c>
      <c r="I457" s="87">
        <v>68.8</v>
      </c>
      <c r="J457" s="87">
        <v>90.9</v>
      </c>
      <c r="K457" s="87">
        <v>119.2</v>
      </c>
      <c r="L457" s="87">
        <v>150.30000000000001</v>
      </c>
      <c r="M457" s="87">
        <v>167.2</v>
      </c>
      <c r="N457" s="87">
        <v>180.9</v>
      </c>
      <c r="O457" s="34">
        <v>1522.9</v>
      </c>
      <c r="P457" s="35"/>
      <c r="Q457" t="s">
        <v>154</v>
      </c>
      <c r="R457" t="s">
        <v>313</v>
      </c>
    </row>
    <row r="458" spans="1:18">
      <c r="A458">
        <v>24003</v>
      </c>
      <c r="B458" t="s">
        <v>519</v>
      </c>
      <c r="C458" s="87">
        <v>259.39999999999998</v>
      </c>
      <c r="D458" s="87">
        <v>217.5</v>
      </c>
      <c r="E458" s="87">
        <v>180.6</v>
      </c>
      <c r="F458" s="87">
        <v>110.5</v>
      </c>
      <c r="G458" s="87">
        <v>66.5</v>
      </c>
      <c r="H458" s="87">
        <v>45.7</v>
      </c>
      <c r="I458" s="87">
        <v>51.1</v>
      </c>
      <c r="J458" s="87">
        <v>78.8</v>
      </c>
      <c r="K458" s="87">
        <v>117.6</v>
      </c>
      <c r="L458" s="87">
        <v>170.5</v>
      </c>
      <c r="M458" s="87">
        <v>206.7</v>
      </c>
      <c r="N458" s="87">
        <v>241</v>
      </c>
      <c r="O458" s="34">
        <v>1750.9</v>
      </c>
      <c r="P458" s="35"/>
      <c r="Q458" t="s">
        <v>196</v>
      </c>
      <c r="R458" t="s">
        <v>313</v>
      </c>
    </row>
    <row r="459" spans="1:18">
      <c r="A459">
        <v>67021</v>
      </c>
      <c r="B459" t="s">
        <v>523</v>
      </c>
      <c r="C459" s="87">
        <v>187.1</v>
      </c>
      <c r="D459" s="87">
        <v>138.6</v>
      </c>
      <c r="E459" s="87">
        <v>123.3</v>
      </c>
      <c r="F459" s="87">
        <v>89.4</v>
      </c>
      <c r="G459" s="87">
        <v>66.3</v>
      </c>
      <c r="H459" s="87">
        <v>51.5</v>
      </c>
      <c r="I459" s="87">
        <v>59.2</v>
      </c>
      <c r="J459" s="87">
        <v>83.4</v>
      </c>
      <c r="K459" s="87">
        <v>113.6</v>
      </c>
      <c r="L459" s="87">
        <v>145.19999999999999</v>
      </c>
      <c r="M459" s="87">
        <v>148.6</v>
      </c>
      <c r="N459" s="87">
        <v>182.8</v>
      </c>
      <c r="O459" s="34">
        <v>1368.3</v>
      </c>
      <c r="P459" s="35"/>
      <c r="Q459" t="s">
        <v>40</v>
      </c>
      <c r="R459" t="s">
        <v>313</v>
      </c>
    </row>
    <row r="460" spans="1:18">
      <c r="A460">
        <v>94177</v>
      </c>
      <c r="B460" t="s">
        <v>522</v>
      </c>
      <c r="C460" s="87">
        <v>183.2</v>
      </c>
      <c r="D460" s="87">
        <v>138.19999999999999</v>
      </c>
      <c r="E460" s="87">
        <v>113.4</v>
      </c>
      <c r="F460" s="87">
        <v>70.599999999999994</v>
      </c>
      <c r="G460" s="87">
        <v>48.2</v>
      </c>
      <c r="H460" s="87">
        <v>32.200000000000003</v>
      </c>
      <c r="I460" s="87">
        <v>34.200000000000003</v>
      </c>
      <c r="J460" s="87">
        <v>52.6</v>
      </c>
      <c r="K460" s="87">
        <v>78</v>
      </c>
      <c r="L460" s="87">
        <v>109.4</v>
      </c>
      <c r="M460" s="87">
        <v>130.1</v>
      </c>
      <c r="N460" s="87">
        <v>166.8</v>
      </c>
      <c r="O460" s="34">
        <v>1164.5999999999999</v>
      </c>
      <c r="P460" s="35"/>
      <c r="Q460" t="s">
        <v>684</v>
      </c>
      <c r="R460" t="s">
        <v>313</v>
      </c>
    </row>
    <row r="461" spans="1:18">
      <c r="A461">
        <v>30045</v>
      </c>
      <c r="B461" t="s">
        <v>520</v>
      </c>
      <c r="C461" s="87">
        <v>285.3</v>
      </c>
      <c r="D461" s="87">
        <v>232.6</v>
      </c>
      <c r="E461" s="87">
        <v>252.8</v>
      </c>
      <c r="F461" s="87">
        <v>219.8</v>
      </c>
      <c r="G461" s="87">
        <v>181.7</v>
      </c>
      <c r="H461" s="87">
        <v>150.30000000000001</v>
      </c>
      <c r="I461" s="87">
        <v>164.5</v>
      </c>
      <c r="J461" s="87">
        <v>201.5</v>
      </c>
      <c r="K461" s="87">
        <v>254.3</v>
      </c>
      <c r="L461" s="87">
        <v>313.60000000000002</v>
      </c>
      <c r="M461" s="87">
        <v>310.3</v>
      </c>
      <c r="N461" s="87">
        <v>311.5</v>
      </c>
      <c r="O461" s="34">
        <v>2872.2</v>
      </c>
      <c r="P461" s="35"/>
      <c r="Q461" t="s">
        <v>61</v>
      </c>
      <c r="R461" t="s">
        <v>313</v>
      </c>
    </row>
    <row r="462" spans="1:18">
      <c r="A462">
        <v>67033</v>
      </c>
      <c r="B462" t="s">
        <v>521</v>
      </c>
      <c r="C462" s="87">
        <v>195.6</v>
      </c>
      <c r="D462" s="87">
        <v>152.4</v>
      </c>
      <c r="E462" s="87">
        <v>135.69999999999999</v>
      </c>
      <c r="F462" s="87">
        <v>99.6</v>
      </c>
      <c r="G462" s="87">
        <v>65.7</v>
      </c>
      <c r="H462" s="87">
        <v>52.8</v>
      </c>
      <c r="I462" s="87">
        <v>63</v>
      </c>
      <c r="J462" s="87">
        <v>94.1</v>
      </c>
      <c r="K462" s="87">
        <v>128</v>
      </c>
      <c r="L462" s="87">
        <v>164.2</v>
      </c>
      <c r="M462" s="87">
        <v>177.2</v>
      </c>
      <c r="N462" s="87">
        <v>219.3</v>
      </c>
      <c r="O462" s="34">
        <v>1554.7</v>
      </c>
      <c r="P462" s="35"/>
      <c r="Q462" t="s">
        <v>233</v>
      </c>
      <c r="R462" t="s">
        <v>313</v>
      </c>
    </row>
    <row r="463" spans="1:18">
      <c r="A463">
        <v>66131</v>
      </c>
      <c r="B463" t="s">
        <v>524</v>
      </c>
      <c r="C463" s="87">
        <v>183.8</v>
      </c>
      <c r="D463" s="87">
        <v>147.5</v>
      </c>
      <c r="E463" s="87">
        <v>126.4</v>
      </c>
      <c r="F463" s="87">
        <v>90.4</v>
      </c>
      <c r="G463" s="87">
        <v>68.099999999999994</v>
      </c>
      <c r="H463" s="87">
        <v>61.8</v>
      </c>
      <c r="I463" s="87">
        <v>65.3</v>
      </c>
      <c r="J463" s="87">
        <v>87.2</v>
      </c>
      <c r="K463" s="87">
        <v>113.9</v>
      </c>
      <c r="L463" s="87">
        <v>150.1</v>
      </c>
      <c r="M463" s="87">
        <v>157.4</v>
      </c>
      <c r="N463" s="87">
        <v>183.4</v>
      </c>
      <c r="O463" s="34">
        <v>1444.1</v>
      </c>
      <c r="P463" s="35"/>
      <c r="Q463" t="s">
        <v>157</v>
      </c>
      <c r="R463" t="s">
        <v>313</v>
      </c>
    </row>
    <row r="464" spans="1:18">
      <c r="A464">
        <v>76053</v>
      </c>
      <c r="B464" t="s">
        <v>525</v>
      </c>
      <c r="C464" s="87">
        <v>307.89999999999998</v>
      </c>
      <c r="D464" s="87">
        <v>254.7</v>
      </c>
      <c r="E464" s="87">
        <v>208.2</v>
      </c>
      <c r="F464" s="87">
        <v>126</v>
      </c>
      <c r="G464" s="87">
        <v>76.7</v>
      </c>
      <c r="H464" s="87">
        <v>49.1</v>
      </c>
      <c r="I464" s="87">
        <v>54.7</v>
      </c>
      <c r="J464" s="87">
        <v>82.9</v>
      </c>
      <c r="K464" s="87">
        <v>124.9</v>
      </c>
      <c r="L464" s="87">
        <v>184.3</v>
      </c>
      <c r="M464" s="87">
        <v>235.3</v>
      </c>
      <c r="N464" s="87">
        <v>286.7</v>
      </c>
      <c r="O464" s="34">
        <v>1984</v>
      </c>
      <c r="P464" s="35"/>
      <c r="Q464" t="s">
        <v>845</v>
      </c>
      <c r="R464" t="s">
        <v>313</v>
      </c>
    </row>
    <row r="465" spans="1:18">
      <c r="A465">
        <v>39083</v>
      </c>
      <c r="B465" t="s">
        <v>526</v>
      </c>
      <c r="C465" s="87">
        <v>226.1</v>
      </c>
      <c r="D465" s="87">
        <v>184.7</v>
      </c>
      <c r="E465" s="87">
        <v>192</v>
      </c>
      <c r="F465" s="87">
        <v>158.80000000000001</v>
      </c>
      <c r="G465" s="87">
        <v>128.1</v>
      </c>
      <c r="H465" s="87">
        <v>105.5</v>
      </c>
      <c r="I465" s="87">
        <v>112.2</v>
      </c>
      <c r="J465" s="87">
        <v>138.19999999999999</v>
      </c>
      <c r="K465" s="87">
        <v>174.6</v>
      </c>
      <c r="L465" s="87">
        <v>213.9</v>
      </c>
      <c r="M465" s="87">
        <v>227.1</v>
      </c>
      <c r="N465" s="87">
        <v>237.3</v>
      </c>
      <c r="O465" s="34">
        <v>2096.8000000000002</v>
      </c>
      <c r="P465" s="35"/>
      <c r="Q465" t="s">
        <v>527</v>
      </c>
      <c r="R465" t="s">
        <v>313</v>
      </c>
    </row>
    <row r="466" spans="1:18">
      <c r="A466">
        <v>79052</v>
      </c>
      <c r="B466" t="s">
        <v>528</v>
      </c>
      <c r="C466" s="87">
        <v>212.7</v>
      </c>
      <c r="D466" s="87">
        <v>185.6</v>
      </c>
      <c r="E466" s="87">
        <v>146.1</v>
      </c>
      <c r="F466" s="87">
        <v>82.2</v>
      </c>
      <c r="G466" s="87">
        <v>48</v>
      </c>
      <c r="H466" s="87">
        <v>32.299999999999997</v>
      </c>
      <c r="I466" s="87">
        <v>36.5</v>
      </c>
      <c r="J466" s="87">
        <v>53.5</v>
      </c>
      <c r="K466" s="87">
        <v>75.5</v>
      </c>
      <c r="L466" s="87">
        <v>113</v>
      </c>
      <c r="M466" s="87">
        <v>145.9</v>
      </c>
      <c r="N466" s="87">
        <v>188.5</v>
      </c>
      <c r="O466" s="34">
        <v>1312.4</v>
      </c>
      <c r="P466" s="35"/>
      <c r="Q466" t="s">
        <v>529</v>
      </c>
      <c r="R466" t="s">
        <v>313</v>
      </c>
    </row>
    <row r="467" spans="1:18">
      <c r="A467">
        <v>200304</v>
      </c>
      <c r="B467" t="s">
        <v>530</v>
      </c>
      <c r="C467" s="87" t="s">
        <v>299</v>
      </c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34"/>
      <c r="P467" s="35"/>
      <c r="Q467" t="s">
        <v>319</v>
      </c>
      <c r="R467" t="s">
        <v>318</v>
      </c>
    </row>
    <row r="468" spans="1:18">
      <c r="A468">
        <v>9657</v>
      </c>
      <c r="B468" t="s">
        <v>531</v>
      </c>
      <c r="C468" s="87">
        <v>257.7</v>
      </c>
      <c r="D468" s="87">
        <v>219.6</v>
      </c>
      <c r="E468" s="87">
        <v>186.6</v>
      </c>
      <c r="F468" s="87">
        <v>111.9</v>
      </c>
      <c r="G468" s="87">
        <v>71.400000000000006</v>
      </c>
      <c r="H468" s="87">
        <v>50.5</v>
      </c>
      <c r="I468" s="87">
        <v>52.2</v>
      </c>
      <c r="J468" s="87">
        <v>65.900000000000006</v>
      </c>
      <c r="K468" s="87">
        <v>84.3</v>
      </c>
      <c r="L468" s="87">
        <v>123.3</v>
      </c>
      <c r="M468" s="87">
        <v>175.1</v>
      </c>
      <c r="N468" s="87">
        <v>226.8</v>
      </c>
      <c r="O468" s="34">
        <v>1621.5</v>
      </c>
      <c r="P468" s="35"/>
      <c r="Q468" t="s">
        <v>450</v>
      </c>
      <c r="R468" t="s">
        <v>313</v>
      </c>
    </row>
    <row r="469" spans="1:18">
      <c r="A469">
        <v>43091</v>
      </c>
      <c r="B469" t="s">
        <v>532</v>
      </c>
      <c r="C469" s="87">
        <v>321.8</v>
      </c>
      <c r="D469" s="87">
        <v>237.5</v>
      </c>
      <c r="E469" s="87">
        <v>236.4</v>
      </c>
      <c r="F469" s="87">
        <v>178</v>
      </c>
      <c r="G469" s="87">
        <v>129.80000000000001</v>
      </c>
      <c r="H469" s="87">
        <v>93.5</v>
      </c>
      <c r="I469" s="87">
        <v>104.3</v>
      </c>
      <c r="J469" s="87">
        <v>137.80000000000001</v>
      </c>
      <c r="K469" s="87">
        <v>214.1</v>
      </c>
      <c r="L469" s="87">
        <v>275</v>
      </c>
      <c r="M469" s="87">
        <v>273.10000000000002</v>
      </c>
      <c r="N469" s="87">
        <v>306.2</v>
      </c>
      <c r="O469" s="34">
        <v>2479.5</v>
      </c>
      <c r="P469" s="35"/>
      <c r="Q469" t="s">
        <v>533</v>
      </c>
      <c r="R469" t="s">
        <v>313</v>
      </c>
    </row>
    <row r="470" spans="1:18">
      <c r="A470">
        <v>14617</v>
      </c>
      <c r="B470" t="s">
        <v>534</v>
      </c>
      <c r="C470" s="87" t="s">
        <v>299</v>
      </c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34"/>
      <c r="P470" s="35"/>
      <c r="Q470" t="s">
        <v>319</v>
      </c>
      <c r="R470" t="s">
        <v>318</v>
      </c>
    </row>
    <row r="471" spans="1:18">
      <c r="A471">
        <v>23020</v>
      </c>
      <c r="B471" t="s">
        <v>536</v>
      </c>
      <c r="C471" s="87">
        <v>269</v>
      </c>
      <c r="D471" s="87">
        <v>232.9</v>
      </c>
      <c r="E471" s="87">
        <v>193.5</v>
      </c>
      <c r="F471" s="87">
        <v>123.3</v>
      </c>
      <c r="G471" s="87">
        <v>75.3</v>
      </c>
      <c r="H471" s="87">
        <v>53</v>
      </c>
      <c r="I471" s="87">
        <v>56.8</v>
      </c>
      <c r="J471" s="87">
        <v>72.7</v>
      </c>
      <c r="K471" s="87">
        <v>96.8</v>
      </c>
      <c r="L471" s="87">
        <v>144.1</v>
      </c>
      <c r="M471" s="87">
        <v>201.5</v>
      </c>
      <c r="N471" s="87">
        <v>244.1</v>
      </c>
      <c r="O471" s="34">
        <v>1747.5</v>
      </c>
      <c r="P471" s="35"/>
      <c r="Q471" t="s">
        <v>231</v>
      </c>
      <c r="R471" t="s">
        <v>313</v>
      </c>
    </row>
    <row r="472" spans="1:18">
      <c r="A472">
        <v>23122</v>
      </c>
      <c r="B472" t="s">
        <v>537</v>
      </c>
      <c r="C472" s="87" t="s">
        <v>299</v>
      </c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34"/>
      <c r="P472" s="35"/>
      <c r="Q472" t="s">
        <v>319</v>
      </c>
      <c r="R472" t="s">
        <v>318</v>
      </c>
    </row>
    <row r="473" spans="1:18">
      <c r="A473">
        <v>93053</v>
      </c>
      <c r="B473" t="s">
        <v>538</v>
      </c>
      <c r="C473" s="87">
        <v>211.6</v>
      </c>
      <c r="D473" s="87">
        <v>162.80000000000001</v>
      </c>
      <c r="E473" s="87">
        <v>134</v>
      </c>
      <c r="F473" s="87">
        <v>73.7</v>
      </c>
      <c r="G473" s="87">
        <v>44.2</v>
      </c>
      <c r="H473" s="87">
        <v>31.3</v>
      </c>
      <c r="I473" s="87">
        <v>33.1</v>
      </c>
      <c r="J473" s="87">
        <v>55.3</v>
      </c>
      <c r="K473" s="87">
        <v>79.099999999999994</v>
      </c>
      <c r="L473" s="87">
        <v>113.1</v>
      </c>
      <c r="M473" s="87">
        <v>145.9</v>
      </c>
      <c r="N473" s="87">
        <v>186.5</v>
      </c>
      <c r="O473" s="34">
        <v>1266.8</v>
      </c>
      <c r="P473" s="35"/>
      <c r="Q473" t="s">
        <v>192</v>
      </c>
      <c r="R473" t="s">
        <v>313</v>
      </c>
    </row>
    <row r="474" spans="1:18">
      <c r="A474">
        <v>14283</v>
      </c>
      <c r="B474" t="s">
        <v>635</v>
      </c>
      <c r="C474" s="87" t="s">
        <v>299</v>
      </c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34"/>
      <c r="P474" s="35"/>
      <c r="Q474" t="s">
        <v>319</v>
      </c>
      <c r="R474" t="s">
        <v>318</v>
      </c>
    </row>
    <row r="475" spans="1:18">
      <c r="A475">
        <v>82039</v>
      </c>
      <c r="B475" t="s">
        <v>636</v>
      </c>
      <c r="C475" s="87">
        <v>239.9</v>
      </c>
      <c r="D475" s="87">
        <v>193.8</v>
      </c>
      <c r="E475" s="87">
        <v>157.30000000000001</v>
      </c>
      <c r="F475" s="87">
        <v>86.2</v>
      </c>
      <c r="G475" s="87">
        <v>45.1</v>
      </c>
      <c r="H475" s="87">
        <v>28.4</v>
      </c>
      <c r="I475" s="87">
        <v>28.1</v>
      </c>
      <c r="J475" s="87">
        <v>43.3</v>
      </c>
      <c r="K475" s="87">
        <v>68.400000000000006</v>
      </c>
      <c r="L475" s="87">
        <v>109.4</v>
      </c>
      <c r="M475" s="87">
        <v>152.69999999999999</v>
      </c>
      <c r="N475" s="87">
        <v>220.6</v>
      </c>
      <c r="O475" s="34">
        <v>1407.8</v>
      </c>
      <c r="P475" s="35"/>
      <c r="Q475" t="s">
        <v>637</v>
      </c>
      <c r="R475" t="s">
        <v>313</v>
      </c>
    </row>
    <row r="476" spans="1:18">
      <c r="A476">
        <v>12071</v>
      </c>
      <c r="B476" t="s">
        <v>638</v>
      </c>
      <c r="C476" s="87">
        <v>244.1</v>
      </c>
      <c r="D476" s="87">
        <v>191</v>
      </c>
      <c r="E476" s="87">
        <v>158.19999999999999</v>
      </c>
      <c r="F476" s="87">
        <v>97.7</v>
      </c>
      <c r="G476" s="87">
        <v>55.9</v>
      </c>
      <c r="H476" s="87">
        <v>40.5</v>
      </c>
      <c r="I476" s="87">
        <v>44.3</v>
      </c>
      <c r="J476" s="87">
        <v>61.8</v>
      </c>
      <c r="K476" s="87">
        <v>93.7</v>
      </c>
      <c r="L476" s="87">
        <v>139</v>
      </c>
      <c r="M476" s="87">
        <v>182.1</v>
      </c>
      <c r="N476" s="87">
        <v>222.3</v>
      </c>
      <c r="O476" s="34">
        <v>1523.9</v>
      </c>
      <c r="P476" s="35"/>
      <c r="Q476" t="s">
        <v>49</v>
      </c>
      <c r="R476" t="s">
        <v>313</v>
      </c>
    </row>
    <row r="477" spans="1:18">
      <c r="A477">
        <v>40241</v>
      </c>
      <c r="B477" t="s">
        <v>639</v>
      </c>
      <c r="C477" s="87">
        <v>172.7</v>
      </c>
      <c r="D477" s="87">
        <v>136.80000000000001</v>
      </c>
      <c r="E477" s="87">
        <v>134.5</v>
      </c>
      <c r="F477" s="87">
        <v>105.8</v>
      </c>
      <c r="G477" s="87">
        <v>78.2</v>
      </c>
      <c r="H477" s="87">
        <v>72.8</v>
      </c>
      <c r="I477" s="87">
        <v>80.400000000000006</v>
      </c>
      <c r="J477" s="87">
        <v>102.8</v>
      </c>
      <c r="K477" s="87">
        <v>133.6</v>
      </c>
      <c r="L477" s="87">
        <v>156</v>
      </c>
      <c r="M477" s="87">
        <v>170.2</v>
      </c>
      <c r="N477" s="87">
        <v>184.7</v>
      </c>
      <c r="O477" s="34">
        <v>1526.2</v>
      </c>
      <c r="P477" s="35"/>
      <c r="Q477" t="s">
        <v>640</v>
      </c>
      <c r="R477" t="s">
        <v>313</v>
      </c>
    </row>
    <row r="478" spans="1:18">
      <c r="A478">
        <v>97047</v>
      </c>
      <c r="B478" t="s">
        <v>641</v>
      </c>
      <c r="C478" s="87">
        <v>150.9</v>
      </c>
      <c r="D478" s="87">
        <v>130.69999999999999</v>
      </c>
      <c r="E478" s="87">
        <v>85.3</v>
      </c>
      <c r="F478" s="87">
        <v>58.9</v>
      </c>
      <c r="G478" s="87">
        <v>38.9</v>
      </c>
      <c r="H478" s="87">
        <v>26.9</v>
      </c>
      <c r="I478" s="87">
        <v>31.2</v>
      </c>
      <c r="J478" s="87">
        <v>39.299999999999997</v>
      </c>
      <c r="K478" s="87">
        <v>49.6</v>
      </c>
      <c r="L478" s="87">
        <v>77.7</v>
      </c>
      <c r="M478" s="87">
        <v>104</v>
      </c>
      <c r="N478" s="87">
        <v>125.2</v>
      </c>
      <c r="O478" s="34">
        <v>890</v>
      </c>
      <c r="P478" s="35"/>
      <c r="Q478" t="s">
        <v>507</v>
      </c>
      <c r="R478" t="s">
        <v>313</v>
      </c>
    </row>
    <row r="479" spans="1:18">
      <c r="A479">
        <v>61089</v>
      </c>
      <c r="B479" t="s">
        <v>642</v>
      </c>
      <c r="C479" s="87">
        <v>220.4</v>
      </c>
      <c r="D479" s="87">
        <v>175.2</v>
      </c>
      <c r="E479" s="87">
        <v>153.30000000000001</v>
      </c>
      <c r="F479" s="87">
        <v>105.9</v>
      </c>
      <c r="G479" s="87">
        <v>69.400000000000006</v>
      </c>
      <c r="H479" s="87">
        <v>48.6</v>
      </c>
      <c r="I479" s="87">
        <v>57.3</v>
      </c>
      <c r="J479" s="87">
        <v>84.7</v>
      </c>
      <c r="K479" s="87">
        <v>118.7</v>
      </c>
      <c r="L479" s="87">
        <v>158.69999999999999</v>
      </c>
      <c r="M479" s="87">
        <v>184.4</v>
      </c>
      <c r="N479" s="87">
        <v>219.6</v>
      </c>
      <c r="O479" s="34">
        <v>1607.1</v>
      </c>
      <c r="P479" s="35"/>
      <c r="Q479" t="s">
        <v>104</v>
      </c>
      <c r="R479" t="s">
        <v>313</v>
      </c>
    </row>
    <row r="480" spans="1:18">
      <c r="A480">
        <v>86104</v>
      </c>
      <c r="B480" t="s">
        <v>643</v>
      </c>
      <c r="C480" s="87">
        <v>176.6</v>
      </c>
      <c r="D480" s="87">
        <v>156.4</v>
      </c>
      <c r="E480" s="87">
        <v>124.4</v>
      </c>
      <c r="F480" s="87">
        <v>79.8</v>
      </c>
      <c r="G480" s="87">
        <v>52.1</v>
      </c>
      <c r="H480" s="87">
        <v>37.9</v>
      </c>
      <c r="I480" s="87">
        <v>43.6</v>
      </c>
      <c r="J480" s="87">
        <v>59.1</v>
      </c>
      <c r="K480" s="87">
        <v>78.599999999999994</v>
      </c>
      <c r="L480" s="87">
        <v>107.7</v>
      </c>
      <c r="M480" s="87">
        <v>131.19999999999999</v>
      </c>
      <c r="N480" s="87">
        <v>158.9</v>
      </c>
      <c r="O480" s="34">
        <v>1206.0999999999999</v>
      </c>
      <c r="P480" s="35"/>
      <c r="Q480" t="s">
        <v>49</v>
      </c>
      <c r="R480" t="s">
        <v>313</v>
      </c>
    </row>
    <row r="481" spans="1:18">
      <c r="A481">
        <v>91116</v>
      </c>
      <c r="B481" t="s">
        <v>644</v>
      </c>
      <c r="C481" s="87" t="s">
        <v>299</v>
      </c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34"/>
      <c r="P481" s="35"/>
      <c r="Q481" t="s">
        <v>319</v>
      </c>
      <c r="R481" t="s">
        <v>318</v>
      </c>
    </row>
    <row r="482" spans="1:18">
      <c r="A482">
        <v>91219</v>
      </c>
      <c r="B482" t="s">
        <v>645</v>
      </c>
      <c r="C482" s="87">
        <v>151.5</v>
      </c>
      <c r="D482" s="87">
        <v>123.6</v>
      </c>
      <c r="E482" s="87">
        <v>101.7</v>
      </c>
      <c r="F482" s="87">
        <v>58.2</v>
      </c>
      <c r="G482" s="87">
        <v>36.700000000000003</v>
      </c>
      <c r="H482" s="87">
        <v>27.8</v>
      </c>
      <c r="I482" s="87">
        <v>30.6</v>
      </c>
      <c r="J482" s="87">
        <v>42.8</v>
      </c>
      <c r="K482" s="87">
        <v>59.6</v>
      </c>
      <c r="L482" s="87">
        <v>87.7</v>
      </c>
      <c r="M482" s="87">
        <v>108.9</v>
      </c>
      <c r="N482" s="87">
        <v>139.4</v>
      </c>
      <c r="O482" s="34">
        <v>967.9</v>
      </c>
      <c r="P482" s="35"/>
      <c r="Q482" t="s">
        <v>555</v>
      </c>
      <c r="R482" t="s">
        <v>313</v>
      </c>
    </row>
    <row r="483" spans="1:18">
      <c r="A483">
        <v>10287</v>
      </c>
      <c r="B483" t="s">
        <v>646</v>
      </c>
      <c r="C483" s="87">
        <v>393.4</v>
      </c>
      <c r="D483" s="87">
        <v>343.7</v>
      </c>
      <c r="E483" s="87">
        <v>297.89999999999998</v>
      </c>
      <c r="F483" s="87">
        <v>188.5</v>
      </c>
      <c r="G483" s="87">
        <v>102.6</v>
      </c>
      <c r="H483" s="87">
        <v>66</v>
      </c>
      <c r="I483" s="87">
        <v>64.099999999999994</v>
      </c>
      <c r="J483" s="87">
        <v>81.099999999999994</v>
      </c>
      <c r="K483" s="87">
        <v>126.3</v>
      </c>
      <c r="L483" s="87">
        <v>214.1</v>
      </c>
      <c r="M483" s="87">
        <v>286.2</v>
      </c>
      <c r="N483" s="87">
        <v>354.6</v>
      </c>
      <c r="O483" s="34">
        <v>2504.6</v>
      </c>
      <c r="P483" s="35"/>
      <c r="Q483" t="s">
        <v>489</v>
      </c>
      <c r="R483" t="s">
        <v>313</v>
      </c>
    </row>
    <row r="484" spans="1:18">
      <c r="A484">
        <v>4084</v>
      </c>
      <c r="B484" t="s">
        <v>647</v>
      </c>
      <c r="C484" s="87" t="s">
        <v>299</v>
      </c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34"/>
      <c r="P484" s="35"/>
      <c r="Q484" t="s">
        <v>319</v>
      </c>
      <c r="R484" t="s">
        <v>318</v>
      </c>
    </row>
    <row r="485" spans="1:18">
      <c r="A485">
        <v>91291</v>
      </c>
      <c r="B485" t="s">
        <v>648</v>
      </c>
      <c r="C485" s="87" t="s">
        <v>299</v>
      </c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34"/>
      <c r="P485" s="35"/>
      <c r="Q485" t="s">
        <v>319</v>
      </c>
      <c r="R485" t="s">
        <v>318</v>
      </c>
    </row>
    <row r="486" spans="1:18">
      <c r="A486">
        <v>40189</v>
      </c>
      <c r="B486" t="s">
        <v>649</v>
      </c>
      <c r="C486" s="87" t="s">
        <v>299</v>
      </c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34"/>
      <c r="P486" s="35"/>
      <c r="Q486" t="s">
        <v>319</v>
      </c>
      <c r="R486" t="s">
        <v>318</v>
      </c>
    </row>
    <row r="487" spans="1:18">
      <c r="A487">
        <v>14284</v>
      </c>
      <c r="B487" t="s">
        <v>650</v>
      </c>
      <c r="C487" s="87" t="s">
        <v>299</v>
      </c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34"/>
      <c r="P487" s="35"/>
      <c r="Q487" t="s">
        <v>319</v>
      </c>
      <c r="R487" t="s">
        <v>318</v>
      </c>
    </row>
    <row r="488" spans="1:18">
      <c r="A488">
        <v>32037</v>
      </c>
      <c r="B488" t="s">
        <v>651</v>
      </c>
      <c r="C488" s="87">
        <v>167.7</v>
      </c>
      <c r="D488" s="87">
        <v>140.9</v>
      </c>
      <c r="E488" s="87">
        <v>146.5</v>
      </c>
      <c r="F488" s="87">
        <v>120.7</v>
      </c>
      <c r="G488" s="87">
        <v>99.6</v>
      </c>
      <c r="H488" s="87">
        <v>90.3</v>
      </c>
      <c r="I488" s="87">
        <v>95.3</v>
      </c>
      <c r="J488" s="87">
        <v>111</v>
      </c>
      <c r="K488" s="87">
        <v>139.4</v>
      </c>
      <c r="L488" s="87">
        <v>167.9</v>
      </c>
      <c r="M488" s="87">
        <v>171</v>
      </c>
      <c r="N488" s="87">
        <v>179.1</v>
      </c>
      <c r="O488" s="34">
        <v>1671.3</v>
      </c>
      <c r="P488" s="35"/>
      <c r="Q488" t="s">
        <v>104</v>
      </c>
      <c r="R488" t="s">
        <v>313</v>
      </c>
    </row>
    <row r="489" spans="1:18">
      <c r="A489">
        <v>23820</v>
      </c>
      <c r="B489" t="s">
        <v>826</v>
      </c>
      <c r="C489" s="87">
        <v>236.9</v>
      </c>
      <c r="D489" s="87">
        <v>200.4</v>
      </c>
      <c r="E489" s="87">
        <v>160.9</v>
      </c>
      <c r="F489" s="87">
        <v>99.1</v>
      </c>
      <c r="G489" s="87">
        <v>56.6</v>
      </c>
      <c r="H489" s="87">
        <v>37.9</v>
      </c>
      <c r="I489" s="87">
        <v>41.1</v>
      </c>
      <c r="J489" s="87">
        <v>57.3</v>
      </c>
      <c r="K489" s="87">
        <v>83.1</v>
      </c>
      <c r="L489" s="87">
        <v>129.1</v>
      </c>
      <c r="M489" s="87">
        <v>171</v>
      </c>
      <c r="N489" s="87">
        <v>208.9</v>
      </c>
      <c r="O489" s="34">
        <v>1480.1</v>
      </c>
      <c r="P489" s="35"/>
      <c r="Q489" t="s">
        <v>61</v>
      </c>
      <c r="R489" t="s">
        <v>313</v>
      </c>
    </row>
    <row r="490" spans="1:18">
      <c r="A490">
        <v>88153</v>
      </c>
      <c r="B490" t="s">
        <v>653</v>
      </c>
      <c r="C490" s="87">
        <v>215.4</v>
      </c>
      <c r="D490" s="87">
        <v>189</v>
      </c>
      <c r="E490" s="87">
        <v>145</v>
      </c>
      <c r="F490" s="87">
        <v>78</v>
      </c>
      <c r="G490" s="87">
        <v>48.7</v>
      </c>
      <c r="H490" s="87">
        <v>31.8</v>
      </c>
      <c r="I490" s="87">
        <v>37.700000000000003</v>
      </c>
      <c r="J490" s="87">
        <v>52.1</v>
      </c>
      <c r="K490" s="87">
        <v>70</v>
      </c>
      <c r="L490" s="87">
        <v>103.1</v>
      </c>
      <c r="M490" s="87">
        <v>141.30000000000001</v>
      </c>
      <c r="N490" s="87">
        <v>193.6</v>
      </c>
      <c r="O490" s="34">
        <v>1314.3</v>
      </c>
      <c r="P490" s="35"/>
      <c r="Q490" t="s">
        <v>654</v>
      </c>
      <c r="R490" t="s">
        <v>313</v>
      </c>
    </row>
    <row r="491" spans="1:18">
      <c r="A491">
        <v>43053</v>
      </c>
      <c r="B491" t="s">
        <v>656</v>
      </c>
      <c r="C491" s="87">
        <v>251.3</v>
      </c>
      <c r="D491" s="87">
        <v>211.7</v>
      </c>
      <c r="E491" s="87">
        <v>198.7</v>
      </c>
      <c r="F491" s="87">
        <v>133.6</v>
      </c>
      <c r="G491" s="87">
        <v>83.6</v>
      </c>
      <c r="H491" s="87">
        <v>61</v>
      </c>
      <c r="I491" s="87">
        <v>62.8</v>
      </c>
      <c r="J491" s="87">
        <v>88.7</v>
      </c>
      <c r="K491" s="87">
        <v>140.4</v>
      </c>
      <c r="L491" s="87">
        <v>188.3</v>
      </c>
      <c r="M491" s="87">
        <v>228.3</v>
      </c>
      <c r="N491" s="87">
        <v>265.60000000000002</v>
      </c>
      <c r="O491" s="34">
        <v>1915.3</v>
      </c>
      <c r="P491" s="35"/>
      <c r="Q491" t="s">
        <v>186</v>
      </c>
      <c r="R491" t="s">
        <v>313</v>
      </c>
    </row>
    <row r="492" spans="1:18">
      <c r="A492">
        <v>33065</v>
      </c>
      <c r="B492" t="s">
        <v>658</v>
      </c>
      <c r="C492" s="87">
        <v>174.9</v>
      </c>
      <c r="D492" s="87">
        <v>150.19999999999999</v>
      </c>
      <c r="E492" s="87">
        <v>156.4</v>
      </c>
      <c r="F492" s="87">
        <v>126.4</v>
      </c>
      <c r="G492" s="87">
        <v>106</v>
      </c>
      <c r="H492" s="87">
        <v>89.4</v>
      </c>
      <c r="I492" s="87">
        <v>95.1</v>
      </c>
      <c r="J492" s="87">
        <v>113.8</v>
      </c>
      <c r="K492" s="87">
        <v>136.30000000000001</v>
      </c>
      <c r="L492" s="87">
        <v>166.4</v>
      </c>
      <c r="M492" s="87">
        <v>178.9</v>
      </c>
      <c r="N492" s="87">
        <v>186.5</v>
      </c>
      <c r="O492" s="34">
        <v>1678.4</v>
      </c>
      <c r="P492" s="35"/>
      <c r="Q492" t="s">
        <v>659</v>
      </c>
      <c r="R492" t="s">
        <v>313</v>
      </c>
    </row>
    <row r="493" spans="1:18">
      <c r="A493">
        <v>79080</v>
      </c>
      <c r="B493" t="s">
        <v>655</v>
      </c>
      <c r="C493" s="87" t="s">
        <v>299</v>
      </c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34"/>
      <c r="P493" s="35"/>
      <c r="Q493" t="s">
        <v>319</v>
      </c>
      <c r="R493" t="s">
        <v>318</v>
      </c>
    </row>
    <row r="494" spans="1:18">
      <c r="A494">
        <v>47031</v>
      </c>
      <c r="B494" t="s">
        <v>88</v>
      </c>
      <c r="C494" s="87">
        <v>394.4</v>
      </c>
      <c r="D494" s="87">
        <v>308.10000000000002</v>
      </c>
      <c r="E494" s="87">
        <v>266.5</v>
      </c>
      <c r="F494" s="87">
        <v>171.6</v>
      </c>
      <c r="G494" s="87">
        <v>104.1</v>
      </c>
      <c r="H494" s="87">
        <v>72.2</v>
      </c>
      <c r="I494" s="87">
        <v>77.900000000000006</v>
      </c>
      <c r="J494" s="87">
        <v>118.4</v>
      </c>
      <c r="K494" s="87">
        <v>175.7</v>
      </c>
      <c r="L494" s="87">
        <v>243.6</v>
      </c>
      <c r="M494" s="87">
        <v>290.89999999999998</v>
      </c>
      <c r="N494" s="87">
        <v>352.8</v>
      </c>
      <c r="O494" s="34">
        <v>2572.4</v>
      </c>
      <c r="P494" s="35"/>
      <c r="Q494" t="s">
        <v>684</v>
      </c>
      <c r="R494" t="s">
        <v>313</v>
      </c>
    </row>
    <row r="495" spans="1:18">
      <c r="A495">
        <v>92125</v>
      </c>
      <c r="B495" t="s">
        <v>657</v>
      </c>
      <c r="C495" s="87" t="s">
        <v>299</v>
      </c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34"/>
      <c r="P495" s="35"/>
      <c r="Q495" t="s">
        <v>319</v>
      </c>
      <c r="R495" t="s">
        <v>318</v>
      </c>
    </row>
    <row r="496" spans="1:18">
      <c r="A496">
        <v>61193</v>
      </c>
      <c r="B496" t="s">
        <v>204</v>
      </c>
      <c r="C496" s="87" t="s">
        <v>299</v>
      </c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34"/>
      <c r="P496" s="35"/>
      <c r="Q496" t="s">
        <v>319</v>
      </c>
      <c r="R496" t="s">
        <v>318</v>
      </c>
    </row>
    <row r="497" spans="1:18">
      <c r="A497">
        <v>9109</v>
      </c>
      <c r="B497" t="s">
        <v>660</v>
      </c>
      <c r="C497" s="87">
        <v>290</v>
      </c>
      <c r="D497" s="87">
        <v>246.7</v>
      </c>
      <c r="E497" s="87">
        <v>205.2</v>
      </c>
      <c r="F497" s="87">
        <v>132.6</v>
      </c>
      <c r="G497" s="87">
        <v>72.2</v>
      </c>
      <c r="H497" s="87">
        <v>48.2</v>
      </c>
      <c r="I497" s="87">
        <v>46.9</v>
      </c>
      <c r="J497" s="87">
        <v>60.9</v>
      </c>
      <c r="K497" s="87">
        <v>84.5</v>
      </c>
      <c r="L497" s="87">
        <v>131.6</v>
      </c>
      <c r="M497" s="87">
        <v>179.5</v>
      </c>
      <c r="N497" s="87">
        <v>260.3</v>
      </c>
      <c r="O497" s="34">
        <v>1780.8</v>
      </c>
      <c r="P497" s="35"/>
      <c r="Q497" t="s">
        <v>661</v>
      </c>
      <c r="R497" t="s">
        <v>313</v>
      </c>
    </row>
    <row r="498" spans="1:18">
      <c r="A498">
        <v>82042</v>
      </c>
      <c r="B498" t="s">
        <v>662</v>
      </c>
      <c r="C498" s="87">
        <v>201.1</v>
      </c>
      <c r="D498" s="87">
        <v>167.5</v>
      </c>
      <c r="E498" s="87">
        <v>133.69999999999999</v>
      </c>
      <c r="F498" s="87">
        <v>73</v>
      </c>
      <c r="G498" s="87">
        <v>41.4</v>
      </c>
      <c r="H498" s="87">
        <v>28.3</v>
      </c>
      <c r="I498" s="87">
        <v>30.3</v>
      </c>
      <c r="J498" s="87">
        <v>44.6</v>
      </c>
      <c r="K498" s="87">
        <v>66.900000000000006</v>
      </c>
      <c r="L498" s="87">
        <v>103.8</v>
      </c>
      <c r="M498" s="87">
        <v>136.5</v>
      </c>
      <c r="N498" s="87">
        <v>177.2</v>
      </c>
      <c r="O498" s="34">
        <v>1208.5</v>
      </c>
      <c r="P498" s="35"/>
      <c r="Q498" t="s">
        <v>40</v>
      </c>
      <c r="R498" t="s">
        <v>313</v>
      </c>
    </row>
    <row r="499" spans="1:18">
      <c r="A499">
        <v>97048</v>
      </c>
      <c r="B499" t="s">
        <v>663</v>
      </c>
      <c r="C499" s="87" t="s">
        <v>299</v>
      </c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34"/>
      <c r="P499" s="35"/>
      <c r="Q499" t="s">
        <v>319</v>
      </c>
      <c r="R499" t="s">
        <v>318</v>
      </c>
    </row>
    <row r="500" spans="1:18">
      <c r="A500">
        <v>97053</v>
      </c>
      <c r="B500" t="s">
        <v>664</v>
      </c>
      <c r="C500" s="87">
        <v>124.4</v>
      </c>
      <c r="D500" s="87">
        <v>101.4</v>
      </c>
      <c r="E500" s="87">
        <v>77.099999999999994</v>
      </c>
      <c r="F500" s="87">
        <v>47.1</v>
      </c>
      <c r="G500" s="87">
        <v>32.200000000000003</v>
      </c>
      <c r="H500" s="87">
        <v>25.9</v>
      </c>
      <c r="I500" s="87">
        <v>30.7</v>
      </c>
      <c r="J500" s="87">
        <v>40.799999999999997</v>
      </c>
      <c r="K500" s="87">
        <v>53.1</v>
      </c>
      <c r="L500" s="87">
        <v>76.900000000000006</v>
      </c>
      <c r="M500" s="87">
        <v>93.2</v>
      </c>
      <c r="N500" s="87">
        <v>112.9</v>
      </c>
      <c r="O500" s="34">
        <v>806.2</v>
      </c>
      <c r="P500" s="35"/>
      <c r="Q500" t="s">
        <v>555</v>
      </c>
      <c r="R500" t="s">
        <v>313</v>
      </c>
    </row>
    <row r="501" spans="1:18">
      <c r="A501">
        <v>80129</v>
      </c>
      <c r="B501" t="s">
        <v>665</v>
      </c>
      <c r="C501" s="87">
        <v>300.8</v>
      </c>
      <c r="D501" s="87">
        <v>223.9</v>
      </c>
      <c r="E501" s="87">
        <v>156.19999999999999</v>
      </c>
      <c r="F501" s="87">
        <v>76.8</v>
      </c>
      <c r="G501" s="87">
        <v>39.200000000000003</v>
      </c>
      <c r="H501" s="87">
        <v>21.5</v>
      </c>
      <c r="I501" s="87">
        <v>25</v>
      </c>
      <c r="J501" s="87">
        <v>41.3</v>
      </c>
      <c r="K501" s="87">
        <v>82.9</v>
      </c>
      <c r="L501" s="87">
        <v>143.5</v>
      </c>
      <c r="M501" s="87">
        <v>210.2</v>
      </c>
      <c r="N501" s="87">
        <v>260.60000000000002</v>
      </c>
      <c r="O501" s="34">
        <v>1579.9</v>
      </c>
      <c r="P501" s="35"/>
      <c r="Q501" t="s">
        <v>666</v>
      </c>
      <c r="R501" t="s">
        <v>313</v>
      </c>
    </row>
    <row r="502" spans="1:18">
      <c r="A502">
        <v>26082</v>
      </c>
      <c r="B502" t="s">
        <v>667</v>
      </c>
      <c r="C502" s="87">
        <v>228.5</v>
      </c>
      <c r="D502" s="87">
        <v>202.1</v>
      </c>
      <c r="E502" s="87">
        <v>158.9</v>
      </c>
      <c r="F502" s="87">
        <v>93.3</v>
      </c>
      <c r="G502" s="87">
        <v>54.9</v>
      </c>
      <c r="H502" s="87">
        <v>36.4</v>
      </c>
      <c r="I502" s="87">
        <v>43.1</v>
      </c>
      <c r="J502" s="87">
        <v>59.5</v>
      </c>
      <c r="K502" s="87">
        <v>79.599999999999994</v>
      </c>
      <c r="L502" s="87">
        <v>116.5</v>
      </c>
      <c r="M502" s="87">
        <v>150.80000000000001</v>
      </c>
      <c r="N502" s="87">
        <v>194.3</v>
      </c>
      <c r="O502" s="34">
        <v>1418.2</v>
      </c>
      <c r="P502" s="35"/>
      <c r="Q502" t="s">
        <v>409</v>
      </c>
      <c r="R502" t="s">
        <v>313</v>
      </c>
    </row>
    <row r="503" spans="1:18">
      <c r="A503">
        <v>77084</v>
      </c>
      <c r="B503" t="s">
        <v>668</v>
      </c>
      <c r="C503" s="87">
        <v>247.9</v>
      </c>
      <c r="D503" s="87">
        <v>196.6</v>
      </c>
      <c r="E503" s="87">
        <v>153.5</v>
      </c>
      <c r="F503" s="87">
        <v>91.6</v>
      </c>
      <c r="G503" s="87">
        <v>54.4</v>
      </c>
      <c r="H503" s="87">
        <v>39.6</v>
      </c>
      <c r="I503" s="87">
        <v>46.2</v>
      </c>
      <c r="J503" s="87">
        <v>68.099999999999994</v>
      </c>
      <c r="K503" s="87">
        <v>86.1</v>
      </c>
      <c r="L503" s="87">
        <v>131.5</v>
      </c>
      <c r="M503" s="87">
        <v>180.6</v>
      </c>
      <c r="N503" s="87">
        <v>243.1</v>
      </c>
      <c r="O503" s="34">
        <v>1543.6</v>
      </c>
      <c r="P503" s="35"/>
      <c r="Q503" t="s">
        <v>565</v>
      </c>
      <c r="R503" t="s">
        <v>313</v>
      </c>
    </row>
    <row r="504" spans="1:18">
      <c r="A504">
        <v>92148</v>
      </c>
      <c r="B504" t="s">
        <v>669</v>
      </c>
      <c r="C504" s="87" t="s">
        <v>299</v>
      </c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34"/>
      <c r="P504" s="35"/>
      <c r="Q504" t="s">
        <v>319</v>
      </c>
      <c r="R504" t="s">
        <v>318</v>
      </c>
    </row>
    <row r="505" spans="1:18">
      <c r="A505">
        <v>92145</v>
      </c>
      <c r="B505" t="s">
        <v>670</v>
      </c>
      <c r="C505" s="87" t="s">
        <v>299</v>
      </c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34"/>
      <c r="P505" s="35"/>
      <c r="Q505" t="s">
        <v>319</v>
      </c>
      <c r="R505" t="s">
        <v>318</v>
      </c>
    </row>
    <row r="506" spans="1:18">
      <c r="A506">
        <v>92038</v>
      </c>
      <c r="B506" t="s">
        <v>671</v>
      </c>
      <c r="C506" s="87">
        <v>154.9</v>
      </c>
      <c r="D506" s="87">
        <v>126.4</v>
      </c>
      <c r="E506" s="87">
        <v>102.5</v>
      </c>
      <c r="F506" s="87">
        <v>68.099999999999994</v>
      </c>
      <c r="G506" s="87">
        <v>42.9</v>
      </c>
      <c r="H506" s="87">
        <v>31.8</v>
      </c>
      <c r="I506" s="87">
        <v>35.6</v>
      </c>
      <c r="J506" s="87">
        <v>51.7</v>
      </c>
      <c r="K506" s="87">
        <v>75.3</v>
      </c>
      <c r="L506" s="87">
        <v>104.6</v>
      </c>
      <c r="M506" s="87">
        <v>122.9</v>
      </c>
      <c r="N506" s="87">
        <v>149.19999999999999</v>
      </c>
      <c r="O506" s="34">
        <v>1046.0999999999999</v>
      </c>
      <c r="P506" s="35"/>
      <c r="Q506" t="s">
        <v>672</v>
      </c>
      <c r="R506" t="s">
        <v>313</v>
      </c>
    </row>
    <row r="507" spans="1:18">
      <c r="A507">
        <v>66062</v>
      </c>
      <c r="B507" t="s">
        <v>605</v>
      </c>
      <c r="C507" s="87">
        <v>143.6</v>
      </c>
      <c r="D507" s="87">
        <v>108.4</v>
      </c>
      <c r="E507" s="87">
        <v>95</v>
      </c>
      <c r="F507" s="87">
        <v>76.2</v>
      </c>
      <c r="G507" s="87">
        <v>59.6</v>
      </c>
      <c r="H507" s="87">
        <v>37.200000000000003</v>
      </c>
      <c r="I507" s="87">
        <v>45.4</v>
      </c>
      <c r="J507" s="87">
        <v>58.5</v>
      </c>
      <c r="K507" s="87">
        <v>74.099999999999994</v>
      </c>
      <c r="L507" s="87">
        <v>101.6</v>
      </c>
      <c r="M507" s="87">
        <v>129.30000000000001</v>
      </c>
      <c r="N507" s="87">
        <v>137.69999999999999</v>
      </c>
      <c r="O507" s="34">
        <v>1066.5</v>
      </c>
      <c r="P507" s="35"/>
      <c r="Q507" t="s">
        <v>606</v>
      </c>
      <c r="R507" t="s">
        <v>313</v>
      </c>
    </row>
    <row r="508" spans="1:18">
      <c r="A508">
        <v>66037</v>
      </c>
      <c r="B508" t="s">
        <v>604</v>
      </c>
      <c r="C508" s="87">
        <v>225</v>
      </c>
      <c r="D508" s="87">
        <v>182.4</v>
      </c>
      <c r="E508" s="87">
        <v>167.7</v>
      </c>
      <c r="F508" s="87">
        <v>124.7</v>
      </c>
      <c r="G508" s="87">
        <v>91.5</v>
      </c>
      <c r="H508" s="87">
        <v>76.599999999999994</v>
      </c>
      <c r="I508" s="87">
        <v>83.6</v>
      </c>
      <c r="J508" s="87">
        <v>116.4</v>
      </c>
      <c r="K508" s="87">
        <v>147.19999999999999</v>
      </c>
      <c r="L508" s="87">
        <v>182.6</v>
      </c>
      <c r="M508" s="87">
        <v>196.3</v>
      </c>
      <c r="N508" s="87">
        <v>228.6</v>
      </c>
      <c r="O508" s="34">
        <v>1820.2</v>
      </c>
      <c r="P508" s="35"/>
      <c r="Q508" t="s">
        <v>40</v>
      </c>
      <c r="R508" t="s">
        <v>313</v>
      </c>
    </row>
    <row r="509" spans="1:18">
      <c r="A509">
        <v>84087</v>
      </c>
      <c r="B509" t="s">
        <v>607</v>
      </c>
      <c r="C509" s="87" t="s">
        <v>299</v>
      </c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34"/>
      <c r="P509" s="35"/>
      <c r="Q509" t="s">
        <v>319</v>
      </c>
      <c r="R509" t="s">
        <v>318</v>
      </c>
    </row>
    <row r="510" spans="1:18">
      <c r="A510">
        <v>57095</v>
      </c>
      <c r="B510" t="s">
        <v>608</v>
      </c>
      <c r="C510" s="87">
        <v>172.5</v>
      </c>
      <c r="D510" s="87">
        <v>137.80000000000001</v>
      </c>
      <c r="E510" s="87">
        <v>130</v>
      </c>
      <c r="F510" s="87">
        <v>111.5</v>
      </c>
      <c r="G510" s="87">
        <v>85.5</v>
      </c>
      <c r="H510" s="87">
        <v>67.2</v>
      </c>
      <c r="I510" s="87">
        <v>82</v>
      </c>
      <c r="J510" s="87">
        <v>111.3</v>
      </c>
      <c r="K510" s="87">
        <v>143.69999999999999</v>
      </c>
      <c r="L510" s="87">
        <v>169</v>
      </c>
      <c r="M510" s="87">
        <v>167.2</v>
      </c>
      <c r="N510" s="87">
        <v>181</v>
      </c>
      <c r="O510" s="34">
        <v>1559.7</v>
      </c>
      <c r="P510" s="35"/>
      <c r="Q510" t="s">
        <v>988</v>
      </c>
      <c r="R510" t="s">
        <v>313</v>
      </c>
    </row>
    <row r="511" spans="1:18">
      <c r="A511">
        <v>68104</v>
      </c>
      <c r="B511" t="s">
        <v>609</v>
      </c>
      <c r="C511" s="87" t="s">
        <v>299</v>
      </c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34"/>
      <c r="P511" s="35"/>
      <c r="Q511" t="s">
        <v>319</v>
      </c>
      <c r="R511" t="s">
        <v>318</v>
      </c>
    </row>
    <row r="512" spans="1:18">
      <c r="A512">
        <v>35069</v>
      </c>
      <c r="B512" t="s">
        <v>610</v>
      </c>
      <c r="C512" s="87">
        <v>257.60000000000002</v>
      </c>
      <c r="D512" s="87">
        <v>211.6</v>
      </c>
      <c r="E512" s="87">
        <v>207.1</v>
      </c>
      <c r="F512" s="87">
        <v>155.6</v>
      </c>
      <c r="G512" s="87">
        <v>114</v>
      </c>
      <c r="H512" s="87">
        <v>83.4</v>
      </c>
      <c r="I512" s="87">
        <v>92.7</v>
      </c>
      <c r="J512" s="87">
        <v>126.8</v>
      </c>
      <c r="K512" s="87">
        <v>175</v>
      </c>
      <c r="L512" s="87">
        <v>229.9</v>
      </c>
      <c r="M512" s="87">
        <v>250.6</v>
      </c>
      <c r="N512" s="87">
        <v>269.39999999999998</v>
      </c>
      <c r="O512" s="34">
        <v>2178.5</v>
      </c>
      <c r="P512" s="35"/>
      <c r="Q512" t="s">
        <v>61</v>
      </c>
      <c r="R512" t="s">
        <v>313</v>
      </c>
    </row>
    <row r="513" spans="1:18">
      <c r="A513">
        <v>55327</v>
      </c>
      <c r="B513" t="s">
        <v>613</v>
      </c>
      <c r="C513" s="87">
        <v>284.39999999999998</v>
      </c>
      <c r="D513" s="87">
        <v>227.9</v>
      </c>
      <c r="E513" s="87">
        <v>205.6</v>
      </c>
      <c r="F513" s="87">
        <v>146.30000000000001</v>
      </c>
      <c r="G513" s="87">
        <v>95.1</v>
      </c>
      <c r="H513" s="87">
        <v>62.7</v>
      </c>
      <c r="I513" s="87">
        <v>65.599999999999994</v>
      </c>
      <c r="J513" s="87">
        <v>98.7</v>
      </c>
      <c r="K513" s="87">
        <v>144</v>
      </c>
      <c r="L513" s="87">
        <v>199.2</v>
      </c>
      <c r="M513" s="87">
        <v>227.6</v>
      </c>
      <c r="N513" s="87">
        <v>260</v>
      </c>
      <c r="O513" s="34">
        <v>2011.2</v>
      </c>
      <c r="P513" s="35"/>
      <c r="Q513" t="s">
        <v>988</v>
      </c>
      <c r="R513" t="s">
        <v>313</v>
      </c>
    </row>
    <row r="514" spans="1:18">
      <c r="A514">
        <v>55054</v>
      </c>
      <c r="B514" t="s">
        <v>611</v>
      </c>
      <c r="C514" s="87">
        <v>266.5</v>
      </c>
      <c r="D514" s="87">
        <v>227.9</v>
      </c>
      <c r="E514" s="87">
        <v>212.1</v>
      </c>
      <c r="F514" s="87">
        <v>139.5</v>
      </c>
      <c r="G514" s="87">
        <v>90.8</v>
      </c>
      <c r="H514" s="87">
        <v>59.1</v>
      </c>
      <c r="I514" s="87">
        <v>65.2</v>
      </c>
      <c r="J514" s="87">
        <v>92.2</v>
      </c>
      <c r="K514" s="87">
        <v>130.6</v>
      </c>
      <c r="L514" s="87">
        <v>186</v>
      </c>
      <c r="M514" s="87">
        <v>229.2</v>
      </c>
      <c r="N514" s="87">
        <v>280.89999999999998</v>
      </c>
      <c r="O514" s="34">
        <v>1990.2</v>
      </c>
      <c r="P514" s="35"/>
      <c r="Q514" t="s">
        <v>612</v>
      </c>
      <c r="R514" t="s">
        <v>313</v>
      </c>
    </row>
    <row r="515" spans="1:18">
      <c r="A515">
        <v>85202</v>
      </c>
      <c r="B515" t="s">
        <v>928</v>
      </c>
      <c r="C515" s="87">
        <v>148.80000000000001</v>
      </c>
      <c r="D515" s="87">
        <v>130</v>
      </c>
      <c r="E515" s="87">
        <v>92.4</v>
      </c>
      <c r="F515" s="87">
        <v>58.8</v>
      </c>
      <c r="G515" s="87">
        <v>42.3</v>
      </c>
      <c r="H515" s="87">
        <v>31.4</v>
      </c>
      <c r="I515" s="87">
        <v>39.200000000000003</v>
      </c>
      <c r="J515" s="87">
        <v>51.4</v>
      </c>
      <c r="K515" s="87">
        <v>67.7</v>
      </c>
      <c r="L515" s="87">
        <v>90.3</v>
      </c>
      <c r="M515" s="87">
        <v>105.3</v>
      </c>
      <c r="N515" s="87">
        <v>137.9</v>
      </c>
      <c r="O515" s="34">
        <v>988.9</v>
      </c>
      <c r="P515" s="35"/>
      <c r="Q515" t="s">
        <v>929</v>
      </c>
      <c r="R515" t="s">
        <v>313</v>
      </c>
    </row>
    <row r="516" spans="1:18">
      <c r="A516">
        <v>60030</v>
      </c>
      <c r="B516" t="s">
        <v>686</v>
      </c>
      <c r="C516" s="87">
        <v>177.9</v>
      </c>
      <c r="D516" s="87">
        <v>146.30000000000001</v>
      </c>
      <c r="E516" s="87">
        <v>133.4</v>
      </c>
      <c r="F516" s="87">
        <v>99.1</v>
      </c>
      <c r="G516" s="87">
        <v>65.400000000000006</v>
      </c>
      <c r="H516" s="87">
        <v>55.6</v>
      </c>
      <c r="I516" s="87">
        <v>62</v>
      </c>
      <c r="J516" s="87">
        <v>83</v>
      </c>
      <c r="K516" s="87">
        <v>113.9</v>
      </c>
      <c r="L516" s="87">
        <v>145.80000000000001</v>
      </c>
      <c r="M516" s="87">
        <v>159.6</v>
      </c>
      <c r="N516" s="87">
        <v>189.5</v>
      </c>
      <c r="O516" s="34">
        <v>1418.4</v>
      </c>
      <c r="P516" s="35"/>
      <c r="Q516" t="s">
        <v>366</v>
      </c>
      <c r="R516" t="s">
        <v>313</v>
      </c>
    </row>
    <row r="517" spans="1:18">
      <c r="A517">
        <v>60141</v>
      </c>
      <c r="B517" t="s">
        <v>615</v>
      </c>
      <c r="C517" s="87">
        <v>200.4</v>
      </c>
      <c r="D517" s="87">
        <v>155.9</v>
      </c>
      <c r="E517" s="87">
        <v>147.1</v>
      </c>
      <c r="F517" s="87">
        <v>106</v>
      </c>
      <c r="G517" s="87">
        <v>84.3</v>
      </c>
      <c r="H517" s="87">
        <v>63.6</v>
      </c>
      <c r="I517" s="87">
        <v>70.3</v>
      </c>
      <c r="J517" s="87">
        <v>101.3</v>
      </c>
      <c r="K517" s="87">
        <v>138</v>
      </c>
      <c r="L517" s="87">
        <v>160.4</v>
      </c>
      <c r="M517" s="87">
        <v>163</v>
      </c>
      <c r="N517" s="87">
        <v>199.7</v>
      </c>
      <c r="O517" s="34">
        <v>1589.7</v>
      </c>
      <c r="P517" s="35"/>
      <c r="Q517" t="s">
        <v>685</v>
      </c>
      <c r="R517" t="s">
        <v>313</v>
      </c>
    </row>
    <row r="518" spans="1:18">
      <c r="A518">
        <v>35115</v>
      </c>
      <c r="B518" t="s">
        <v>687</v>
      </c>
      <c r="C518" s="87">
        <v>222.6</v>
      </c>
      <c r="D518" s="87">
        <v>182.7</v>
      </c>
      <c r="E518" s="87">
        <v>180.8</v>
      </c>
      <c r="F518" s="87">
        <v>139.4</v>
      </c>
      <c r="G518" s="87">
        <v>101.4</v>
      </c>
      <c r="H518" s="87">
        <v>76.400000000000006</v>
      </c>
      <c r="I518" s="87">
        <v>76.599999999999994</v>
      </c>
      <c r="J518" s="87">
        <v>106.5</v>
      </c>
      <c r="K518" s="87">
        <v>149.5</v>
      </c>
      <c r="L518" s="87">
        <v>183.3</v>
      </c>
      <c r="M518" s="87">
        <v>190.2</v>
      </c>
      <c r="N518" s="87">
        <v>219.3</v>
      </c>
      <c r="O518" s="34">
        <v>1752.6</v>
      </c>
      <c r="P518" s="35"/>
      <c r="Q518" t="s">
        <v>739</v>
      </c>
      <c r="R518" t="s">
        <v>313</v>
      </c>
    </row>
    <row r="519" spans="1:18">
      <c r="A519">
        <v>86363</v>
      </c>
      <c r="B519" t="s">
        <v>740</v>
      </c>
      <c r="C519" s="87" t="s">
        <v>299</v>
      </c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34"/>
      <c r="P519" s="35"/>
      <c r="Q519" t="s">
        <v>319</v>
      </c>
      <c r="R519" t="s">
        <v>318</v>
      </c>
    </row>
    <row r="520" spans="1:18">
      <c r="A520">
        <v>81049</v>
      </c>
      <c r="B520" t="s">
        <v>741</v>
      </c>
      <c r="C520" s="87">
        <v>234.1</v>
      </c>
      <c r="D520" s="87">
        <v>192.2</v>
      </c>
      <c r="E520" s="87">
        <v>154.9</v>
      </c>
      <c r="F520" s="87">
        <v>91</v>
      </c>
      <c r="G520" s="87">
        <v>50.7</v>
      </c>
      <c r="H520" s="87">
        <v>32.299999999999997</v>
      </c>
      <c r="I520" s="87">
        <v>36.1</v>
      </c>
      <c r="J520" s="87">
        <v>54.7</v>
      </c>
      <c r="K520" s="87">
        <v>84.9</v>
      </c>
      <c r="L520" s="87">
        <v>133.19999999999999</v>
      </c>
      <c r="M520" s="87">
        <v>170.1</v>
      </c>
      <c r="N520" s="87">
        <v>219.2</v>
      </c>
      <c r="O520" s="34">
        <v>1422</v>
      </c>
      <c r="P520" s="35"/>
      <c r="Q520" t="s">
        <v>104</v>
      </c>
      <c r="R520" t="s">
        <v>313</v>
      </c>
    </row>
    <row r="521" spans="1:18">
      <c r="A521">
        <v>33047</v>
      </c>
      <c r="B521" t="s">
        <v>742</v>
      </c>
      <c r="C521" s="87">
        <v>210.5</v>
      </c>
      <c r="D521" s="87">
        <v>172.6</v>
      </c>
      <c r="E521" s="87">
        <v>178.9</v>
      </c>
      <c r="F521" s="87">
        <v>149.80000000000001</v>
      </c>
      <c r="G521" s="87">
        <v>129.30000000000001</v>
      </c>
      <c r="H521" s="87">
        <v>115.2</v>
      </c>
      <c r="I521" s="87">
        <v>126.2</v>
      </c>
      <c r="J521" s="87">
        <v>146.4</v>
      </c>
      <c r="K521" s="87">
        <v>180.3</v>
      </c>
      <c r="L521" s="87">
        <v>216.5</v>
      </c>
      <c r="M521" s="87">
        <v>225.4</v>
      </c>
      <c r="N521" s="87">
        <v>231.5</v>
      </c>
      <c r="O521" s="34">
        <v>2095.1999999999998</v>
      </c>
      <c r="P521" s="35"/>
      <c r="Q521" t="s">
        <v>743</v>
      </c>
      <c r="R521" t="s">
        <v>313</v>
      </c>
    </row>
    <row r="522" spans="1:18">
      <c r="A522">
        <v>13030</v>
      </c>
      <c r="B522" t="s">
        <v>744</v>
      </c>
      <c r="C522" s="87">
        <v>446.9</v>
      </c>
      <c r="D522" s="87">
        <v>371.7</v>
      </c>
      <c r="E522" s="87">
        <v>383.9</v>
      </c>
      <c r="F522" s="87">
        <v>323.8</v>
      </c>
      <c r="G522" s="87">
        <v>238.7</v>
      </c>
      <c r="H522" s="87">
        <v>194.1</v>
      </c>
      <c r="I522" s="87">
        <v>215.8</v>
      </c>
      <c r="J522" s="87">
        <v>260.60000000000002</v>
      </c>
      <c r="K522" s="87">
        <v>339.1</v>
      </c>
      <c r="L522" s="87">
        <v>439.1</v>
      </c>
      <c r="M522" s="87">
        <v>466.2</v>
      </c>
      <c r="N522" s="87">
        <v>475.6</v>
      </c>
      <c r="O522" s="34">
        <v>4236.8999999999996</v>
      </c>
      <c r="P522" s="35"/>
      <c r="Q522" t="s">
        <v>745</v>
      </c>
      <c r="R522" t="s">
        <v>313</v>
      </c>
    </row>
    <row r="523" spans="1:18">
      <c r="A523">
        <v>73038</v>
      </c>
      <c r="B523" t="s">
        <v>746</v>
      </c>
      <c r="C523" s="87">
        <v>274.8</v>
      </c>
      <c r="D523" s="87">
        <v>222.1</v>
      </c>
      <c r="E523" s="87">
        <v>183.6</v>
      </c>
      <c r="F523" s="87">
        <v>108.5</v>
      </c>
      <c r="G523" s="87">
        <v>61.3</v>
      </c>
      <c r="H523" s="87">
        <v>36.799999999999997</v>
      </c>
      <c r="I523" s="87">
        <v>38.200000000000003</v>
      </c>
      <c r="J523" s="87">
        <v>57</v>
      </c>
      <c r="K523" s="87">
        <v>86.6</v>
      </c>
      <c r="L523" s="87">
        <v>138.4</v>
      </c>
      <c r="M523" s="87">
        <v>192.7</v>
      </c>
      <c r="N523" s="87">
        <v>244.6</v>
      </c>
      <c r="O523" s="34">
        <v>1650.1</v>
      </c>
      <c r="P523" s="35"/>
      <c r="Q523" t="s">
        <v>747</v>
      </c>
      <c r="R523" t="s">
        <v>313</v>
      </c>
    </row>
    <row r="524" spans="1:18">
      <c r="A524">
        <v>15135</v>
      </c>
      <c r="B524" t="s">
        <v>748</v>
      </c>
      <c r="C524" s="87">
        <v>386.5</v>
      </c>
      <c r="D524" s="87">
        <v>319.60000000000002</v>
      </c>
      <c r="E524" s="87">
        <v>348</v>
      </c>
      <c r="F524" s="87">
        <v>324.39999999999998</v>
      </c>
      <c r="G524" s="87">
        <v>271.7</v>
      </c>
      <c r="H524" s="87">
        <v>219.7</v>
      </c>
      <c r="I524" s="87">
        <v>233.8</v>
      </c>
      <c r="J524" s="87">
        <v>291.7</v>
      </c>
      <c r="K524" s="87">
        <v>352.2</v>
      </c>
      <c r="L524" s="87">
        <v>414.9</v>
      </c>
      <c r="M524" s="87">
        <v>406.1</v>
      </c>
      <c r="N524" s="87">
        <v>406.2</v>
      </c>
      <c r="O524" s="34">
        <v>3971.4</v>
      </c>
      <c r="P524" s="35"/>
      <c r="Q524" t="s">
        <v>61</v>
      </c>
      <c r="R524" t="s">
        <v>313</v>
      </c>
    </row>
    <row r="525" spans="1:18">
      <c r="A525">
        <v>15087</v>
      </c>
      <c r="B525" t="s">
        <v>749</v>
      </c>
      <c r="C525" s="87">
        <v>363.5</v>
      </c>
      <c r="D525" s="87">
        <v>325.60000000000002</v>
      </c>
      <c r="E525" s="87">
        <v>362.4</v>
      </c>
      <c r="F525" s="87">
        <v>323.8</v>
      </c>
      <c r="G525" s="87">
        <v>268.10000000000002</v>
      </c>
      <c r="H525" s="87">
        <v>206.8</v>
      </c>
      <c r="I525" s="87">
        <v>212.5</v>
      </c>
      <c r="J525" s="87">
        <v>257.5</v>
      </c>
      <c r="K525" s="87">
        <v>312.39999999999998</v>
      </c>
      <c r="L525" s="87">
        <v>364.2</v>
      </c>
      <c r="M525" s="87">
        <v>395.2</v>
      </c>
      <c r="N525" s="87">
        <v>395.6</v>
      </c>
      <c r="O525" s="34">
        <v>3802</v>
      </c>
      <c r="P525" s="35"/>
      <c r="Q525" t="s">
        <v>750</v>
      </c>
      <c r="R525" t="s">
        <v>313</v>
      </c>
    </row>
    <row r="526" spans="1:18">
      <c r="A526">
        <v>15643</v>
      </c>
      <c r="B526" t="s">
        <v>751</v>
      </c>
      <c r="C526" s="87" t="s">
        <v>299</v>
      </c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34"/>
      <c r="P526" s="35"/>
      <c r="Q526" t="s">
        <v>319</v>
      </c>
      <c r="R526" t="s">
        <v>318</v>
      </c>
    </row>
    <row r="527" spans="1:18">
      <c r="A527">
        <v>39089</v>
      </c>
      <c r="B527" t="s">
        <v>752</v>
      </c>
      <c r="C527" s="87">
        <v>225.2</v>
      </c>
      <c r="D527" s="87">
        <v>187.2</v>
      </c>
      <c r="E527" s="87">
        <v>197.6</v>
      </c>
      <c r="F527" s="87">
        <v>151.6</v>
      </c>
      <c r="G527" s="87">
        <v>124.3</v>
      </c>
      <c r="H527" s="87">
        <v>86.2</v>
      </c>
      <c r="I527" s="87">
        <v>97</v>
      </c>
      <c r="J527" s="87">
        <v>127.1</v>
      </c>
      <c r="K527" s="87">
        <v>170.1</v>
      </c>
      <c r="L527" s="87">
        <v>215.7</v>
      </c>
      <c r="M527" s="87">
        <v>206.9</v>
      </c>
      <c r="N527" s="87">
        <v>233.1</v>
      </c>
      <c r="O527" s="34">
        <v>2026.4</v>
      </c>
      <c r="P527" s="35"/>
      <c r="Q527" t="s">
        <v>753</v>
      </c>
      <c r="R527" t="s">
        <v>313</v>
      </c>
    </row>
    <row r="528" spans="1:18">
      <c r="A528">
        <v>39269</v>
      </c>
      <c r="B528" t="s">
        <v>754</v>
      </c>
      <c r="C528" s="87">
        <v>212.7</v>
      </c>
      <c r="D528" s="87">
        <v>158.6</v>
      </c>
      <c r="E528" s="87">
        <v>144.6</v>
      </c>
      <c r="F528" s="87">
        <v>117.1</v>
      </c>
      <c r="G528" s="87">
        <v>95.3</v>
      </c>
      <c r="H528" s="87">
        <v>70</v>
      </c>
      <c r="I528" s="87">
        <v>83.7</v>
      </c>
      <c r="J528" s="87">
        <v>114.4</v>
      </c>
      <c r="K528" s="87">
        <v>142.5</v>
      </c>
      <c r="L528" s="87">
        <v>178.1</v>
      </c>
      <c r="M528" s="87">
        <v>184.8</v>
      </c>
      <c r="N528" s="87">
        <v>197.8</v>
      </c>
      <c r="O528" s="34">
        <v>1676.3</v>
      </c>
      <c r="P528" s="35"/>
      <c r="Q528" t="s">
        <v>755</v>
      </c>
      <c r="R528" t="s">
        <v>313</v>
      </c>
    </row>
    <row r="529" spans="1:18">
      <c r="A529">
        <v>45025</v>
      </c>
      <c r="B529" t="s">
        <v>756</v>
      </c>
      <c r="C529" s="87">
        <v>448.9</v>
      </c>
      <c r="D529" s="87">
        <v>361.6</v>
      </c>
      <c r="E529" s="87">
        <v>333.2</v>
      </c>
      <c r="F529" s="87">
        <v>251.4</v>
      </c>
      <c r="G529" s="87">
        <v>155.30000000000001</v>
      </c>
      <c r="H529" s="87">
        <v>100.1</v>
      </c>
      <c r="I529" s="87">
        <v>114.6</v>
      </c>
      <c r="J529" s="87">
        <v>171.6</v>
      </c>
      <c r="K529" s="87">
        <v>245.6</v>
      </c>
      <c r="L529" s="87">
        <v>329.1</v>
      </c>
      <c r="M529" s="87">
        <v>363.2</v>
      </c>
      <c r="N529" s="87">
        <v>438.5</v>
      </c>
      <c r="O529" s="34">
        <v>3401.3</v>
      </c>
      <c r="P529" s="35"/>
      <c r="Q529" t="s">
        <v>685</v>
      </c>
      <c r="R529" t="s">
        <v>313</v>
      </c>
    </row>
    <row r="530" spans="1:18">
      <c r="A530">
        <v>45017</v>
      </c>
      <c r="B530" t="s">
        <v>757</v>
      </c>
      <c r="C530" s="87">
        <v>353.2</v>
      </c>
      <c r="D530" s="87">
        <v>291.89999999999998</v>
      </c>
      <c r="E530" s="87">
        <v>266.89999999999998</v>
      </c>
      <c r="F530" s="87">
        <v>177.2</v>
      </c>
      <c r="G530" s="87">
        <v>114.3</v>
      </c>
      <c r="H530" s="87">
        <v>78.599999999999994</v>
      </c>
      <c r="I530" s="87">
        <v>85.9</v>
      </c>
      <c r="J530" s="87">
        <v>120.7</v>
      </c>
      <c r="K530" s="87">
        <v>179.9</v>
      </c>
      <c r="L530" s="87">
        <v>251.6</v>
      </c>
      <c r="M530" s="87">
        <v>298.89999999999998</v>
      </c>
      <c r="N530" s="87">
        <v>349.8</v>
      </c>
      <c r="O530" s="34">
        <v>2551.6</v>
      </c>
      <c r="P530" s="35"/>
      <c r="Q530" t="s">
        <v>758</v>
      </c>
      <c r="R530" t="s">
        <v>313</v>
      </c>
    </row>
    <row r="531" spans="1:18">
      <c r="A531">
        <v>39090</v>
      </c>
      <c r="B531" t="s">
        <v>759</v>
      </c>
      <c r="C531" s="87" t="s">
        <v>299</v>
      </c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34"/>
      <c r="P531" s="35"/>
      <c r="Q531" t="s">
        <v>319</v>
      </c>
      <c r="R531" t="s">
        <v>361</v>
      </c>
    </row>
    <row r="532" spans="1:18">
      <c r="A532">
        <v>23027</v>
      </c>
      <c r="B532" t="s">
        <v>328</v>
      </c>
      <c r="C532" s="87">
        <v>263.8</v>
      </c>
      <c r="D532" s="87">
        <v>223.7</v>
      </c>
      <c r="E532" s="87">
        <v>180.3</v>
      </c>
      <c r="F532" s="87">
        <v>112</v>
      </c>
      <c r="G532" s="87">
        <v>71.5</v>
      </c>
      <c r="H532" s="87">
        <v>47.7</v>
      </c>
      <c r="I532" s="87">
        <v>52.3</v>
      </c>
      <c r="J532" s="87">
        <v>66</v>
      </c>
      <c r="K532" s="87">
        <v>88.6</v>
      </c>
      <c r="L532" s="87">
        <v>140.80000000000001</v>
      </c>
      <c r="M532" s="87">
        <v>188.6</v>
      </c>
      <c r="N532" s="87">
        <v>244.6</v>
      </c>
      <c r="O532" s="34">
        <v>1671</v>
      </c>
      <c r="P532" s="35"/>
      <c r="Q532" t="s">
        <v>922</v>
      </c>
      <c r="R532" t="s">
        <v>313</v>
      </c>
    </row>
    <row r="533" spans="1:18">
      <c r="A533">
        <v>85082</v>
      </c>
      <c r="B533" t="s">
        <v>760</v>
      </c>
      <c r="C533" s="87">
        <v>159.6</v>
      </c>
      <c r="D533" s="87">
        <v>135.1</v>
      </c>
      <c r="E533" s="87">
        <v>101.5</v>
      </c>
      <c r="F533" s="87">
        <v>66.2</v>
      </c>
      <c r="G533" s="87">
        <v>49</v>
      </c>
      <c r="H533" s="87">
        <v>32.299999999999997</v>
      </c>
      <c r="I533" s="87">
        <v>32.6</v>
      </c>
      <c r="J533" s="87">
        <v>48</v>
      </c>
      <c r="K533" s="87">
        <v>69.2</v>
      </c>
      <c r="L533" s="87">
        <v>97.7</v>
      </c>
      <c r="M533" s="87">
        <v>121.3</v>
      </c>
      <c r="N533" s="87">
        <v>142.1</v>
      </c>
      <c r="O533" s="34">
        <v>1041</v>
      </c>
      <c r="P533" s="35"/>
      <c r="Q533" t="s">
        <v>32</v>
      </c>
      <c r="R533" t="s">
        <v>313</v>
      </c>
    </row>
    <row r="534" spans="1:18">
      <c r="A534">
        <v>41198</v>
      </c>
      <c r="B534" t="s">
        <v>761</v>
      </c>
      <c r="C534" s="87" t="s">
        <v>299</v>
      </c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34"/>
      <c r="P534" s="35"/>
      <c r="Q534" t="s">
        <v>319</v>
      </c>
      <c r="R534" t="s">
        <v>318</v>
      </c>
    </row>
    <row r="535" spans="1:18">
      <c r="A535">
        <v>14925</v>
      </c>
      <c r="B535" t="s">
        <v>762</v>
      </c>
      <c r="C535" s="87" t="s">
        <v>299</v>
      </c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34"/>
      <c r="P535" s="35"/>
      <c r="Q535" t="s">
        <v>319</v>
      </c>
      <c r="R535" t="s">
        <v>318</v>
      </c>
    </row>
    <row r="536" spans="1:18">
      <c r="A536">
        <v>61250</v>
      </c>
      <c r="B536" t="s">
        <v>495</v>
      </c>
      <c r="C536" s="87">
        <v>192.5</v>
      </c>
      <c r="D536" s="87">
        <v>149.69999999999999</v>
      </c>
      <c r="E536" s="87">
        <v>129.30000000000001</v>
      </c>
      <c r="F536" s="87">
        <v>97.6</v>
      </c>
      <c r="G536" s="87">
        <v>72.8</v>
      </c>
      <c r="H536" s="87">
        <v>63.8</v>
      </c>
      <c r="I536" s="87">
        <v>74</v>
      </c>
      <c r="J536" s="87">
        <v>102.3</v>
      </c>
      <c r="K536" s="87">
        <v>132.5</v>
      </c>
      <c r="L536" s="87">
        <v>161.5</v>
      </c>
      <c r="M536" s="87">
        <v>175.4</v>
      </c>
      <c r="N536" s="87">
        <v>206.1</v>
      </c>
      <c r="O536" s="34">
        <v>1551.7</v>
      </c>
      <c r="P536" s="35"/>
      <c r="Q536" t="s">
        <v>90</v>
      </c>
      <c r="R536" t="s">
        <v>313</v>
      </c>
    </row>
    <row r="537" spans="1:18">
      <c r="A537">
        <v>18181</v>
      </c>
      <c r="B537" t="s">
        <v>628</v>
      </c>
      <c r="C537" s="87">
        <v>219.3</v>
      </c>
      <c r="D537" s="87">
        <v>185.1</v>
      </c>
      <c r="E537" s="87">
        <v>152</v>
      </c>
      <c r="F537" s="87">
        <v>98.8</v>
      </c>
      <c r="G537" s="87">
        <v>65.599999999999994</v>
      </c>
      <c r="H537" s="87">
        <v>47.8</v>
      </c>
      <c r="I537" s="87">
        <v>54.6</v>
      </c>
      <c r="J537" s="87">
        <v>70</v>
      </c>
      <c r="K537" s="87">
        <v>89.6</v>
      </c>
      <c r="L537" s="87">
        <v>134.5</v>
      </c>
      <c r="M537" s="87">
        <v>165.2</v>
      </c>
      <c r="N537" s="87">
        <v>201.8</v>
      </c>
      <c r="O537" s="34">
        <v>1475.9</v>
      </c>
      <c r="P537" s="35"/>
      <c r="Q537" t="s">
        <v>427</v>
      </c>
      <c r="R537" t="s">
        <v>313</v>
      </c>
    </row>
    <row r="538" spans="1:18">
      <c r="A538">
        <v>86116</v>
      </c>
      <c r="B538" t="s">
        <v>765</v>
      </c>
      <c r="C538" s="87">
        <v>168.6</v>
      </c>
      <c r="D538" s="87">
        <v>129.6</v>
      </c>
      <c r="E538" s="87">
        <v>113.5</v>
      </c>
      <c r="F538" s="87">
        <v>74.099999999999994</v>
      </c>
      <c r="G538" s="87">
        <v>46.2</v>
      </c>
      <c r="H538" s="87">
        <v>34.299999999999997</v>
      </c>
      <c r="I538" s="87">
        <v>31.7</v>
      </c>
      <c r="J538" s="87">
        <v>45</v>
      </c>
      <c r="K538" s="87">
        <v>57.3</v>
      </c>
      <c r="L538" s="87">
        <v>79.7</v>
      </c>
      <c r="M538" s="87">
        <v>108.4</v>
      </c>
      <c r="N538" s="87">
        <v>138</v>
      </c>
      <c r="O538" s="34">
        <v>1018.6</v>
      </c>
      <c r="P538" s="35"/>
      <c r="Q538" t="s">
        <v>766</v>
      </c>
      <c r="R538" t="s">
        <v>313</v>
      </c>
    </row>
    <row r="539" spans="1:18">
      <c r="A539">
        <v>29090</v>
      </c>
      <c r="B539" t="s">
        <v>767</v>
      </c>
      <c r="C539" s="87">
        <v>312.60000000000002</v>
      </c>
      <c r="D539" s="87">
        <v>254.6</v>
      </c>
      <c r="E539" s="87">
        <v>263.2</v>
      </c>
      <c r="F539" s="87">
        <v>243.1</v>
      </c>
      <c r="G539" s="87">
        <v>197.6</v>
      </c>
      <c r="H539" s="87">
        <v>163.4</v>
      </c>
      <c r="I539" s="87">
        <v>176.2</v>
      </c>
      <c r="J539" s="87">
        <v>219.7</v>
      </c>
      <c r="K539" s="87">
        <v>284.2</v>
      </c>
      <c r="L539" s="87">
        <v>355.2</v>
      </c>
      <c r="M539" s="87">
        <v>358.7</v>
      </c>
      <c r="N539" s="87">
        <v>374.9</v>
      </c>
      <c r="O539" s="34">
        <v>3229.5</v>
      </c>
      <c r="P539" s="35"/>
      <c r="Q539" t="s">
        <v>333</v>
      </c>
      <c r="R539" t="s">
        <v>313</v>
      </c>
    </row>
    <row r="540" spans="1:18">
      <c r="A540">
        <v>14109</v>
      </c>
      <c r="B540" t="s">
        <v>768</v>
      </c>
      <c r="C540" s="87" t="s">
        <v>299</v>
      </c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34"/>
      <c r="P540" s="35"/>
      <c r="Q540" t="s">
        <v>319</v>
      </c>
      <c r="R540" t="s">
        <v>318</v>
      </c>
    </row>
    <row r="541" spans="1:18">
      <c r="A541">
        <v>79079</v>
      </c>
      <c r="B541" t="s">
        <v>769</v>
      </c>
      <c r="C541" s="87">
        <v>240.7</v>
      </c>
      <c r="D541" s="87">
        <v>202.8</v>
      </c>
      <c r="E541" s="87">
        <v>157.1</v>
      </c>
      <c r="F541" s="87">
        <v>90.3</v>
      </c>
      <c r="G541" s="87">
        <v>47.3</v>
      </c>
      <c r="H541" s="87">
        <v>28.1</v>
      </c>
      <c r="I541" s="87">
        <v>30</v>
      </c>
      <c r="J541" s="87">
        <v>45.1</v>
      </c>
      <c r="K541" s="87">
        <v>69.599999999999994</v>
      </c>
      <c r="L541" s="87">
        <v>116.6</v>
      </c>
      <c r="M541" s="87">
        <v>161.80000000000001</v>
      </c>
      <c r="N541" s="87">
        <v>215.4</v>
      </c>
      <c r="O541" s="34">
        <v>1409.8</v>
      </c>
      <c r="P541" s="35"/>
      <c r="Q541" t="s">
        <v>40</v>
      </c>
      <c r="R541" t="s">
        <v>313</v>
      </c>
    </row>
    <row r="542" spans="1:18">
      <c r="A542">
        <v>32040</v>
      </c>
      <c r="B542" t="s">
        <v>770</v>
      </c>
      <c r="C542" s="87">
        <v>253</v>
      </c>
      <c r="D542" s="87">
        <v>204.3</v>
      </c>
      <c r="E542" s="87">
        <v>214.7</v>
      </c>
      <c r="F542" s="87">
        <v>194.4</v>
      </c>
      <c r="G542" s="87">
        <v>171.6</v>
      </c>
      <c r="H542" s="87">
        <v>148.4</v>
      </c>
      <c r="I542" s="87">
        <v>162</v>
      </c>
      <c r="J542" s="87">
        <v>190.8</v>
      </c>
      <c r="K542" s="87">
        <v>229.2</v>
      </c>
      <c r="L542" s="87">
        <v>274.5</v>
      </c>
      <c r="M542" s="87">
        <v>275.39999999999998</v>
      </c>
      <c r="N542" s="87">
        <v>278.7</v>
      </c>
      <c r="O542" s="34">
        <v>2587.4</v>
      </c>
      <c r="P542" s="35"/>
      <c r="Q542" t="s">
        <v>61</v>
      </c>
      <c r="R542" t="s">
        <v>313</v>
      </c>
    </row>
    <row r="543" spans="1:18">
      <c r="A543">
        <v>51049</v>
      </c>
      <c r="B543" t="s">
        <v>771</v>
      </c>
      <c r="C543" s="87">
        <v>299.10000000000002</v>
      </c>
      <c r="D543" s="87">
        <v>240.5</v>
      </c>
      <c r="E543" s="87">
        <v>209.3</v>
      </c>
      <c r="F543" s="87">
        <v>138.30000000000001</v>
      </c>
      <c r="G543" s="87">
        <v>80.900000000000006</v>
      </c>
      <c r="H543" s="87">
        <v>53.5</v>
      </c>
      <c r="I543" s="87">
        <v>56.3</v>
      </c>
      <c r="J543" s="87">
        <v>82.5</v>
      </c>
      <c r="K543" s="87">
        <v>117.6</v>
      </c>
      <c r="L543" s="87">
        <v>181.7</v>
      </c>
      <c r="M543" s="87">
        <v>236.9</v>
      </c>
      <c r="N543" s="87">
        <v>299.7</v>
      </c>
      <c r="O543" s="34">
        <v>1998.4</v>
      </c>
      <c r="P543" s="35"/>
      <c r="Q543" t="s">
        <v>772</v>
      </c>
      <c r="R543" t="s">
        <v>313</v>
      </c>
    </row>
    <row r="544" spans="1:18">
      <c r="A544">
        <v>75176</v>
      </c>
      <c r="B544" t="s">
        <v>773</v>
      </c>
      <c r="C544" s="87">
        <v>351.1</v>
      </c>
      <c r="D544" s="87">
        <v>284.5</v>
      </c>
      <c r="E544" s="87">
        <v>242.6</v>
      </c>
      <c r="F544" s="87">
        <v>143.69999999999999</v>
      </c>
      <c r="G544" s="87">
        <v>81.099999999999994</v>
      </c>
      <c r="H544" s="87">
        <v>53.4</v>
      </c>
      <c r="I544" s="87">
        <v>53.7</v>
      </c>
      <c r="J544" s="87">
        <v>89.6</v>
      </c>
      <c r="K544" s="87">
        <v>129.6</v>
      </c>
      <c r="L544" s="87">
        <v>204.8</v>
      </c>
      <c r="M544" s="87">
        <v>252.2</v>
      </c>
      <c r="N544" s="87">
        <v>328.5</v>
      </c>
      <c r="O544" s="34">
        <v>2192.1</v>
      </c>
      <c r="P544" s="35"/>
      <c r="Q544" t="s">
        <v>774</v>
      </c>
      <c r="R544" t="s">
        <v>313</v>
      </c>
    </row>
    <row r="545" spans="1:18">
      <c r="A545">
        <v>93050</v>
      </c>
      <c r="B545" t="s">
        <v>775</v>
      </c>
      <c r="C545" s="87" t="s">
        <v>299</v>
      </c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34"/>
      <c r="P545" s="35"/>
      <c r="Q545" t="s">
        <v>319</v>
      </c>
      <c r="R545" t="s">
        <v>318</v>
      </c>
    </row>
    <row r="546" spans="1:18">
      <c r="A546">
        <v>23343</v>
      </c>
      <c r="B546" t="s">
        <v>535</v>
      </c>
      <c r="C546" s="87">
        <v>279.7</v>
      </c>
      <c r="D546" s="87">
        <v>236.3</v>
      </c>
      <c r="E546" s="87">
        <v>194.6</v>
      </c>
      <c r="F546" s="87">
        <v>119.4</v>
      </c>
      <c r="G546" s="87">
        <v>69.2</v>
      </c>
      <c r="H546" s="87">
        <v>45.2</v>
      </c>
      <c r="I546" s="87">
        <v>47.8</v>
      </c>
      <c r="J546" s="87">
        <v>64.2</v>
      </c>
      <c r="K546" s="87">
        <v>90.9</v>
      </c>
      <c r="L546" s="87">
        <v>142.19999999999999</v>
      </c>
      <c r="M546" s="87">
        <v>201.4</v>
      </c>
      <c r="N546" s="87">
        <v>254.8</v>
      </c>
      <c r="O546" s="34">
        <v>1744.6</v>
      </c>
      <c r="P546" s="35"/>
      <c r="Q546" t="s">
        <v>845</v>
      </c>
      <c r="R546" t="s">
        <v>313</v>
      </c>
    </row>
    <row r="547" spans="1:18">
      <c r="A547">
        <v>36047</v>
      </c>
      <c r="B547" t="s">
        <v>776</v>
      </c>
      <c r="C547" s="87">
        <v>232</v>
      </c>
      <c r="D547" s="87">
        <v>184.6</v>
      </c>
      <c r="E547" s="87">
        <v>188.8</v>
      </c>
      <c r="F547" s="87">
        <v>154.9</v>
      </c>
      <c r="G547" s="87">
        <v>113.5</v>
      </c>
      <c r="H547" s="87">
        <v>87.5</v>
      </c>
      <c r="I547" s="87">
        <v>95.9</v>
      </c>
      <c r="J547" s="87">
        <v>131.4</v>
      </c>
      <c r="K547" s="87">
        <v>183.6</v>
      </c>
      <c r="L547" s="87">
        <v>246</v>
      </c>
      <c r="M547" s="87">
        <v>258.89999999999998</v>
      </c>
      <c r="N547" s="87">
        <v>268.8</v>
      </c>
      <c r="O547" s="34">
        <v>2194.9</v>
      </c>
      <c r="P547" s="35"/>
      <c r="Q547" t="s">
        <v>383</v>
      </c>
      <c r="R547" t="s">
        <v>313</v>
      </c>
    </row>
    <row r="548" spans="1:18">
      <c r="A548">
        <v>58057</v>
      </c>
      <c r="B548" t="s">
        <v>777</v>
      </c>
      <c r="C548" s="87">
        <v>133.30000000000001</v>
      </c>
      <c r="D548" s="87">
        <v>99.6</v>
      </c>
      <c r="E548" s="87">
        <v>88</v>
      </c>
      <c r="F548" s="87">
        <v>67.7</v>
      </c>
      <c r="G548" s="87">
        <v>50</v>
      </c>
      <c r="H548" s="87">
        <v>45.9</v>
      </c>
      <c r="I548" s="87">
        <v>53.7</v>
      </c>
      <c r="J548" s="87">
        <v>70.3</v>
      </c>
      <c r="K548" s="87">
        <v>94.3</v>
      </c>
      <c r="L548" s="87">
        <v>115.1</v>
      </c>
      <c r="M548" s="87">
        <v>127.7</v>
      </c>
      <c r="N548" s="87">
        <v>146.30000000000001</v>
      </c>
      <c r="O548" s="34">
        <v>1096.9000000000001</v>
      </c>
      <c r="P548" s="35"/>
      <c r="Q548" t="s">
        <v>778</v>
      </c>
      <c r="R548" t="s">
        <v>313</v>
      </c>
    </row>
    <row r="549" spans="1:18">
      <c r="A549">
        <v>15660</v>
      </c>
      <c r="B549" t="s">
        <v>779</v>
      </c>
      <c r="C549" s="87">
        <v>372.2</v>
      </c>
      <c r="D549" s="87">
        <v>308.10000000000002</v>
      </c>
      <c r="E549" s="87">
        <v>300.5</v>
      </c>
      <c r="F549" s="87">
        <v>202.3</v>
      </c>
      <c r="G549" s="87">
        <v>138.30000000000001</v>
      </c>
      <c r="H549" s="87">
        <v>109.4</v>
      </c>
      <c r="I549" s="87">
        <v>94.9</v>
      </c>
      <c r="J549" s="87">
        <v>152.19999999999999</v>
      </c>
      <c r="K549" s="87">
        <v>213.5</v>
      </c>
      <c r="L549" s="87">
        <v>274</v>
      </c>
      <c r="M549" s="87">
        <v>309.60000000000002</v>
      </c>
      <c r="N549" s="87">
        <v>335</v>
      </c>
      <c r="O549" s="34">
        <v>2866.4</v>
      </c>
      <c r="P549" s="35"/>
      <c r="Q549" t="s">
        <v>780</v>
      </c>
      <c r="R549" t="s">
        <v>313</v>
      </c>
    </row>
    <row r="550" spans="1:18">
      <c r="A550">
        <v>47039</v>
      </c>
      <c r="B550" t="s">
        <v>781</v>
      </c>
      <c r="C550" s="87">
        <v>379.4</v>
      </c>
      <c r="D550" s="87">
        <v>320.5</v>
      </c>
      <c r="E550" s="87">
        <v>285.7</v>
      </c>
      <c r="F550" s="87">
        <v>179</v>
      </c>
      <c r="G550" s="87">
        <v>110.1</v>
      </c>
      <c r="H550" s="87">
        <v>74.7</v>
      </c>
      <c r="I550" s="87">
        <v>82.4</v>
      </c>
      <c r="J550" s="87">
        <v>122.2</v>
      </c>
      <c r="K550" s="87">
        <v>184.2</v>
      </c>
      <c r="L550" s="87">
        <v>246.8</v>
      </c>
      <c r="M550" s="87">
        <v>299.89999999999998</v>
      </c>
      <c r="N550" s="87">
        <v>356.9</v>
      </c>
      <c r="O550" s="34">
        <v>2583.4</v>
      </c>
      <c r="P550" s="35"/>
      <c r="Q550" t="s">
        <v>104</v>
      </c>
      <c r="R550" t="s">
        <v>313</v>
      </c>
    </row>
    <row r="551" spans="1:18">
      <c r="A551">
        <v>40082</v>
      </c>
      <c r="B551" t="s">
        <v>782</v>
      </c>
      <c r="C551" s="87">
        <v>203.4</v>
      </c>
      <c r="D551" s="87">
        <v>164.1</v>
      </c>
      <c r="E551" s="87">
        <v>163.19999999999999</v>
      </c>
      <c r="F551" s="87">
        <v>129.1</v>
      </c>
      <c r="G551" s="87">
        <v>96.3</v>
      </c>
      <c r="H551" s="87">
        <v>84</v>
      </c>
      <c r="I551" s="87">
        <v>91.8</v>
      </c>
      <c r="J551" s="87">
        <v>116.4</v>
      </c>
      <c r="K551" s="87">
        <v>153.5</v>
      </c>
      <c r="L551" s="87">
        <v>182</v>
      </c>
      <c r="M551" s="87">
        <v>195.5</v>
      </c>
      <c r="N551" s="87">
        <v>212.8</v>
      </c>
      <c r="O551" s="34">
        <v>1772.1</v>
      </c>
      <c r="P551" s="35"/>
      <c r="Q551" t="s">
        <v>107</v>
      </c>
      <c r="R551" t="s">
        <v>313</v>
      </c>
    </row>
    <row r="552" spans="1:18">
      <c r="A552">
        <v>9067</v>
      </c>
      <c r="B552" t="s">
        <v>108</v>
      </c>
      <c r="C552" s="87">
        <v>306.3</v>
      </c>
      <c r="D552" s="87">
        <v>258.5</v>
      </c>
      <c r="E552" s="87">
        <v>227.1</v>
      </c>
      <c r="F552" s="87">
        <v>142.80000000000001</v>
      </c>
      <c r="G552" s="87">
        <v>94.1</v>
      </c>
      <c r="H552" s="87">
        <v>71</v>
      </c>
      <c r="I552" s="87">
        <v>68.7</v>
      </c>
      <c r="J552" s="87">
        <v>80.2</v>
      </c>
      <c r="K552" s="87">
        <v>97.6</v>
      </c>
      <c r="L552" s="87">
        <v>153.5</v>
      </c>
      <c r="M552" s="87">
        <v>197.4</v>
      </c>
      <c r="N552" s="87">
        <v>265.7</v>
      </c>
      <c r="O552" s="34">
        <v>1921.4</v>
      </c>
      <c r="P552" s="35"/>
      <c r="Q552" t="s">
        <v>588</v>
      </c>
      <c r="R552" t="s">
        <v>313</v>
      </c>
    </row>
    <row r="553" spans="1:18">
      <c r="A553">
        <v>86271</v>
      </c>
      <c r="B553" t="s">
        <v>518</v>
      </c>
      <c r="C553" s="87">
        <v>177.7</v>
      </c>
      <c r="D553" s="87">
        <v>149.80000000000001</v>
      </c>
      <c r="E553" s="87">
        <v>115.4</v>
      </c>
      <c r="F553" s="87">
        <v>64.3</v>
      </c>
      <c r="G553" s="87">
        <v>38.1</v>
      </c>
      <c r="H553" s="87">
        <v>26.7</v>
      </c>
      <c r="I553" s="87">
        <v>28.2</v>
      </c>
      <c r="J553" s="87">
        <v>43.4</v>
      </c>
      <c r="K553" s="87">
        <v>65.8</v>
      </c>
      <c r="L553" s="87">
        <v>97.9</v>
      </c>
      <c r="M553" s="87">
        <v>124.5</v>
      </c>
      <c r="N553" s="87">
        <v>159.19999999999999</v>
      </c>
      <c r="O553" s="34">
        <v>1086.7</v>
      </c>
      <c r="P553" s="35"/>
      <c r="Q553" t="s">
        <v>137</v>
      </c>
      <c r="R553" t="s">
        <v>313</v>
      </c>
    </row>
    <row r="554" spans="1:18">
      <c r="A554">
        <v>37043</v>
      </c>
      <c r="B554" t="s">
        <v>109</v>
      </c>
      <c r="C554" s="87">
        <v>336.7</v>
      </c>
      <c r="D554" s="87">
        <v>281</v>
      </c>
      <c r="E554" s="87">
        <v>286</v>
      </c>
      <c r="F554" s="87">
        <v>240.9</v>
      </c>
      <c r="G554" s="87">
        <v>180.1</v>
      </c>
      <c r="H554" s="87">
        <v>147.6</v>
      </c>
      <c r="I554" s="87">
        <v>156.9</v>
      </c>
      <c r="J554" s="87">
        <v>197.3</v>
      </c>
      <c r="K554" s="87">
        <v>257</v>
      </c>
      <c r="L554" s="87">
        <v>327.2</v>
      </c>
      <c r="M554" s="87">
        <v>340.3</v>
      </c>
      <c r="N554" s="87">
        <v>365.8</v>
      </c>
      <c r="O554" s="34">
        <v>3108.3</v>
      </c>
      <c r="P554" s="35"/>
      <c r="Q554" t="s">
        <v>737</v>
      </c>
      <c r="R554" t="s">
        <v>313</v>
      </c>
    </row>
    <row r="555" spans="1:18">
      <c r="A555">
        <v>70260</v>
      </c>
      <c r="B555" t="s">
        <v>110</v>
      </c>
      <c r="C555" s="87" t="s">
        <v>299</v>
      </c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34"/>
      <c r="P555" s="35"/>
      <c r="Q555" t="s">
        <v>319</v>
      </c>
      <c r="R555" t="s">
        <v>318</v>
      </c>
    </row>
    <row r="556" spans="1:18">
      <c r="A556">
        <v>14711</v>
      </c>
      <c r="B556" t="s">
        <v>111</v>
      </c>
      <c r="C556" s="87" t="s">
        <v>299</v>
      </c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34"/>
      <c r="P556" s="35"/>
      <c r="Q556" t="s">
        <v>319</v>
      </c>
      <c r="R556" t="s">
        <v>318</v>
      </c>
    </row>
    <row r="557" spans="1:18">
      <c r="A557">
        <v>14825</v>
      </c>
      <c r="B557" t="s">
        <v>833</v>
      </c>
      <c r="C557" s="87">
        <v>221.7</v>
      </c>
      <c r="D557" s="87">
        <v>199.8</v>
      </c>
      <c r="E557" s="87">
        <v>196.3</v>
      </c>
      <c r="F557" s="87">
        <v>193.4</v>
      </c>
      <c r="G557" s="87">
        <v>176.6</v>
      </c>
      <c r="H557" s="87">
        <v>155</v>
      </c>
      <c r="I557" s="87">
        <v>167</v>
      </c>
      <c r="J557" s="87">
        <v>201.5</v>
      </c>
      <c r="K557" s="87">
        <v>240.9</v>
      </c>
      <c r="L557" s="87">
        <v>272.60000000000002</v>
      </c>
      <c r="M557" s="87">
        <v>257</v>
      </c>
      <c r="N557" s="87">
        <v>236.1</v>
      </c>
      <c r="O557" s="34">
        <v>2466.4</v>
      </c>
      <c r="P557" s="35"/>
      <c r="Q557" t="s">
        <v>157</v>
      </c>
      <c r="R557" t="s">
        <v>313</v>
      </c>
    </row>
    <row r="558" spans="1:18">
      <c r="A558">
        <v>32045</v>
      </c>
      <c r="B558" t="s">
        <v>834</v>
      </c>
      <c r="C558" s="87">
        <v>178.9</v>
      </c>
      <c r="D558" s="87">
        <v>139.19999999999999</v>
      </c>
      <c r="E558" s="87">
        <v>136.30000000000001</v>
      </c>
      <c r="F558" s="87">
        <v>111</v>
      </c>
      <c r="G558" s="87">
        <v>93.8</v>
      </c>
      <c r="H558" s="87">
        <v>83.5</v>
      </c>
      <c r="I558" s="87">
        <v>90.8</v>
      </c>
      <c r="J558" s="87">
        <v>108.1</v>
      </c>
      <c r="K558" s="87">
        <v>134.5</v>
      </c>
      <c r="L558" s="87">
        <v>168.5</v>
      </c>
      <c r="M558" s="87">
        <v>175.9</v>
      </c>
      <c r="N558" s="87">
        <v>190.9</v>
      </c>
      <c r="O558" s="34">
        <v>1636.2</v>
      </c>
      <c r="P558" s="35"/>
      <c r="Q558" t="s">
        <v>366</v>
      </c>
      <c r="R558" t="s">
        <v>313</v>
      </c>
    </row>
    <row r="559" spans="1:18">
      <c r="A559">
        <v>40457</v>
      </c>
      <c r="B559" t="s">
        <v>835</v>
      </c>
      <c r="C559" s="87" t="s">
        <v>299</v>
      </c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34"/>
      <c r="P559" s="35"/>
      <c r="Q559" t="s">
        <v>319</v>
      </c>
      <c r="R559" t="s">
        <v>318</v>
      </c>
    </row>
    <row r="560" spans="1:18">
      <c r="A560">
        <v>9894</v>
      </c>
      <c r="B560" t="s">
        <v>836</v>
      </c>
      <c r="C560" s="87" t="s">
        <v>299</v>
      </c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34"/>
      <c r="P560" s="35"/>
      <c r="Q560" t="s">
        <v>319</v>
      </c>
      <c r="R560" t="s">
        <v>318</v>
      </c>
    </row>
    <row r="561" spans="1:18">
      <c r="A561">
        <v>73127</v>
      </c>
      <c r="B561" t="s">
        <v>837</v>
      </c>
      <c r="C561" s="87">
        <v>282.39999999999998</v>
      </c>
      <c r="D561" s="87">
        <v>234.4</v>
      </c>
      <c r="E561" s="87">
        <v>200.1</v>
      </c>
      <c r="F561" s="87">
        <v>115.9</v>
      </c>
      <c r="G561" s="87">
        <v>59.6</v>
      </c>
      <c r="H561" s="87">
        <v>40.799999999999997</v>
      </c>
      <c r="I561" s="87">
        <v>37.9</v>
      </c>
      <c r="J561" s="87">
        <v>56.1</v>
      </c>
      <c r="K561" s="87">
        <v>82.6</v>
      </c>
      <c r="L561" s="87">
        <v>137.30000000000001</v>
      </c>
      <c r="M561" s="87">
        <v>198.4</v>
      </c>
      <c r="N561" s="87">
        <v>273.10000000000002</v>
      </c>
      <c r="O561" s="34">
        <v>1699.5</v>
      </c>
      <c r="P561" s="35"/>
      <c r="Q561" t="s">
        <v>838</v>
      </c>
      <c r="R561" t="s">
        <v>313</v>
      </c>
    </row>
    <row r="562" spans="1:18">
      <c r="A562">
        <v>72150</v>
      </c>
      <c r="B562" t="s">
        <v>791</v>
      </c>
      <c r="C562" s="87">
        <v>316</v>
      </c>
      <c r="D562" s="87">
        <v>253.6</v>
      </c>
      <c r="E562" s="87">
        <v>208.4</v>
      </c>
      <c r="F562" s="87">
        <v>117.6</v>
      </c>
      <c r="G562" s="87">
        <v>63</v>
      </c>
      <c r="H562" s="87">
        <v>37.6</v>
      </c>
      <c r="I562" s="87">
        <v>38.1</v>
      </c>
      <c r="J562" s="87">
        <v>58.9</v>
      </c>
      <c r="K562" s="87">
        <v>89.5</v>
      </c>
      <c r="L562" s="87">
        <v>152</v>
      </c>
      <c r="M562" s="87">
        <v>215.8</v>
      </c>
      <c r="N562" s="87">
        <v>291.8</v>
      </c>
      <c r="O562" s="34">
        <v>1840.6</v>
      </c>
      <c r="P562" s="35"/>
      <c r="Q562" t="s">
        <v>90</v>
      </c>
      <c r="R562" t="s">
        <v>313</v>
      </c>
    </row>
    <row r="563" spans="1:18">
      <c r="A563">
        <v>74114</v>
      </c>
      <c r="B563" t="s">
        <v>792</v>
      </c>
      <c r="C563" s="87">
        <v>260</v>
      </c>
      <c r="D563" s="87">
        <v>213.8</v>
      </c>
      <c r="E563" s="87">
        <v>176.4</v>
      </c>
      <c r="F563" s="87">
        <v>105.7</v>
      </c>
      <c r="G563" s="87">
        <v>58.3</v>
      </c>
      <c r="H563" s="87">
        <v>35.6</v>
      </c>
      <c r="I563" s="87">
        <v>38.799999999999997</v>
      </c>
      <c r="J563" s="87">
        <v>51.5</v>
      </c>
      <c r="K563" s="87">
        <v>76.2</v>
      </c>
      <c r="L563" s="87">
        <v>119.3</v>
      </c>
      <c r="M563" s="87">
        <v>175.1</v>
      </c>
      <c r="N563" s="87">
        <v>239.7</v>
      </c>
      <c r="O563" s="34">
        <v>1546</v>
      </c>
      <c r="P563" s="35"/>
      <c r="Q563" t="s">
        <v>795</v>
      </c>
      <c r="R563" t="s">
        <v>313</v>
      </c>
    </row>
    <row r="564" spans="1:18">
      <c r="A564">
        <v>23031</v>
      </c>
      <c r="B564" t="s">
        <v>416</v>
      </c>
      <c r="C564" s="87">
        <v>229</v>
      </c>
      <c r="D564" s="87">
        <v>201.6</v>
      </c>
      <c r="E564" s="87">
        <v>163.6</v>
      </c>
      <c r="F564" s="87">
        <v>105.2</v>
      </c>
      <c r="G564" s="87">
        <v>66.8</v>
      </c>
      <c r="H564" s="87">
        <v>44.1</v>
      </c>
      <c r="I564" s="87">
        <v>49.9</v>
      </c>
      <c r="J564" s="87">
        <v>67.599999999999994</v>
      </c>
      <c r="K564" s="87">
        <v>91.6</v>
      </c>
      <c r="L564" s="87">
        <v>138.1</v>
      </c>
      <c r="M564" s="87">
        <v>170.5</v>
      </c>
      <c r="N564" s="87">
        <v>208.8</v>
      </c>
      <c r="O564" s="34">
        <v>1533.7</v>
      </c>
      <c r="P564" s="35"/>
      <c r="Q564" t="s">
        <v>335</v>
      </c>
      <c r="R564" t="s">
        <v>313</v>
      </c>
    </row>
    <row r="565" spans="1:18">
      <c r="A565">
        <v>75086</v>
      </c>
      <c r="B565" t="s">
        <v>799</v>
      </c>
      <c r="C565" s="87">
        <v>251.6</v>
      </c>
      <c r="D565" s="87">
        <v>217.9</v>
      </c>
      <c r="E565" s="87">
        <v>174.8</v>
      </c>
      <c r="F565" s="87">
        <v>103.4</v>
      </c>
      <c r="G565" s="87">
        <v>59.6</v>
      </c>
      <c r="H565" s="87">
        <v>37.6</v>
      </c>
      <c r="I565" s="87">
        <v>41.1</v>
      </c>
      <c r="J565" s="87">
        <v>64</v>
      </c>
      <c r="K565" s="87">
        <v>94.6</v>
      </c>
      <c r="L565" s="87">
        <v>141.9</v>
      </c>
      <c r="M565" s="87">
        <v>194.7</v>
      </c>
      <c r="N565" s="87">
        <v>232.4</v>
      </c>
      <c r="O565" s="34">
        <v>1582.1</v>
      </c>
      <c r="P565" s="35"/>
      <c r="Q565" t="s">
        <v>473</v>
      </c>
      <c r="R565" t="s">
        <v>313</v>
      </c>
    </row>
    <row r="566" spans="1:18">
      <c r="A566">
        <v>52026</v>
      </c>
      <c r="B566" t="s">
        <v>800</v>
      </c>
      <c r="C566" s="87">
        <v>212.7</v>
      </c>
      <c r="D566" s="87">
        <v>179.7</v>
      </c>
      <c r="E566" s="87">
        <v>162</v>
      </c>
      <c r="F566" s="87">
        <v>109.3</v>
      </c>
      <c r="G566" s="87">
        <v>74.7</v>
      </c>
      <c r="H566" s="87">
        <v>52.3</v>
      </c>
      <c r="I566" s="87">
        <v>52.6</v>
      </c>
      <c r="J566" s="87">
        <v>70.5</v>
      </c>
      <c r="K566" s="87">
        <v>104.4</v>
      </c>
      <c r="L566" s="87">
        <v>147.69999999999999</v>
      </c>
      <c r="M566" s="87">
        <v>180</v>
      </c>
      <c r="N566" s="87">
        <v>210.1</v>
      </c>
      <c r="O566" s="34">
        <v>1549.4</v>
      </c>
      <c r="P566" s="35"/>
      <c r="Q566" t="s">
        <v>801</v>
      </c>
      <c r="R566" t="s">
        <v>313</v>
      </c>
    </row>
    <row r="567" spans="1:18">
      <c r="A567">
        <v>31108</v>
      </c>
      <c r="B567" t="s">
        <v>802</v>
      </c>
      <c r="C567" s="87">
        <v>173.6</v>
      </c>
      <c r="D567" s="87">
        <v>139.1</v>
      </c>
      <c r="E567" s="87">
        <v>146</v>
      </c>
      <c r="F567" s="87">
        <v>131.5</v>
      </c>
      <c r="G567" s="87">
        <v>117.7</v>
      </c>
      <c r="H567" s="87">
        <v>105</v>
      </c>
      <c r="I567" s="87">
        <v>114.2</v>
      </c>
      <c r="J567" s="87">
        <v>137</v>
      </c>
      <c r="K567" s="87">
        <v>170.2</v>
      </c>
      <c r="L567" s="87">
        <v>201.5</v>
      </c>
      <c r="M567" s="87">
        <v>199.1</v>
      </c>
      <c r="N567" s="87">
        <v>192.4</v>
      </c>
      <c r="O567" s="34">
        <v>1817.5</v>
      </c>
      <c r="P567" s="35"/>
      <c r="Q567" t="s">
        <v>61</v>
      </c>
      <c r="R567" t="s">
        <v>313</v>
      </c>
    </row>
    <row r="568" spans="1:18">
      <c r="A568">
        <v>14513</v>
      </c>
      <c r="B568" t="s">
        <v>803</v>
      </c>
      <c r="C568" s="87">
        <v>192.7</v>
      </c>
      <c r="D568" s="87">
        <v>138</v>
      </c>
      <c r="E568" s="87">
        <v>164.4</v>
      </c>
      <c r="F568" s="87">
        <v>159.19999999999999</v>
      </c>
      <c r="G568" s="87">
        <v>154</v>
      </c>
      <c r="H568" s="87">
        <v>154.6</v>
      </c>
      <c r="I568" s="87">
        <v>162.30000000000001</v>
      </c>
      <c r="J568" s="87">
        <v>179.4</v>
      </c>
      <c r="K568" s="87">
        <v>201.3</v>
      </c>
      <c r="L568" s="87">
        <v>218.4</v>
      </c>
      <c r="M568" s="87">
        <v>217.1</v>
      </c>
      <c r="N568" s="87">
        <v>211.9</v>
      </c>
      <c r="O568" s="34">
        <v>2243.1999999999998</v>
      </c>
      <c r="P568" s="35"/>
      <c r="Q568" t="s">
        <v>562</v>
      </c>
      <c r="R568" t="s">
        <v>313</v>
      </c>
    </row>
    <row r="569" spans="1:18">
      <c r="A569">
        <v>54036</v>
      </c>
      <c r="B569" t="s">
        <v>804</v>
      </c>
      <c r="C569" s="87">
        <v>204.6</v>
      </c>
      <c r="D569" s="87">
        <v>170.4</v>
      </c>
      <c r="E569" s="87">
        <v>154.19999999999999</v>
      </c>
      <c r="F569" s="87">
        <v>111.6</v>
      </c>
      <c r="G569" s="87">
        <v>74.3</v>
      </c>
      <c r="H569" s="87">
        <v>51.8</v>
      </c>
      <c r="I569" s="87">
        <v>55.8</v>
      </c>
      <c r="J569" s="87">
        <v>75.099999999999994</v>
      </c>
      <c r="K569" s="87">
        <v>107.1</v>
      </c>
      <c r="L569" s="87">
        <v>149.5</v>
      </c>
      <c r="M569" s="87">
        <v>176.9</v>
      </c>
      <c r="N569" s="87">
        <v>201.3</v>
      </c>
      <c r="O569" s="34">
        <v>1515</v>
      </c>
      <c r="P569" s="35"/>
      <c r="Q569" t="s">
        <v>63</v>
      </c>
      <c r="R569" t="s">
        <v>313</v>
      </c>
    </row>
    <row r="570" spans="1:18">
      <c r="A570">
        <v>76064</v>
      </c>
      <c r="B570" t="s">
        <v>805</v>
      </c>
      <c r="C570" s="87">
        <v>295.3</v>
      </c>
      <c r="D570" s="87">
        <v>246.5</v>
      </c>
      <c r="E570" s="87">
        <v>209.4</v>
      </c>
      <c r="F570" s="87">
        <v>124.7</v>
      </c>
      <c r="G570" s="87">
        <v>71.3</v>
      </c>
      <c r="H570" s="87">
        <v>45.3</v>
      </c>
      <c r="I570" s="87">
        <v>49.7</v>
      </c>
      <c r="J570" s="87">
        <v>72.8</v>
      </c>
      <c r="K570" s="87">
        <v>108.4</v>
      </c>
      <c r="L570" s="87">
        <v>169.1</v>
      </c>
      <c r="M570" s="87">
        <v>218.6</v>
      </c>
      <c r="N570" s="87">
        <v>271.60000000000002</v>
      </c>
      <c r="O570" s="34">
        <v>1838.7</v>
      </c>
      <c r="P570" s="35"/>
      <c r="Q570" t="s">
        <v>168</v>
      </c>
      <c r="R570" t="s">
        <v>313</v>
      </c>
    </row>
    <row r="571" spans="1:18">
      <c r="A571">
        <v>81115</v>
      </c>
      <c r="B571" t="s">
        <v>806</v>
      </c>
      <c r="C571" s="87">
        <v>258.89999999999998</v>
      </c>
      <c r="D571" s="87">
        <v>226.2</v>
      </c>
      <c r="E571" s="87">
        <v>167.7</v>
      </c>
      <c r="F571" s="87">
        <v>93.5</v>
      </c>
      <c r="G571" s="87">
        <v>47</v>
      </c>
      <c r="H571" s="87">
        <v>29.3</v>
      </c>
      <c r="I571" s="87">
        <v>31.1</v>
      </c>
      <c r="J571" s="87">
        <v>47.9</v>
      </c>
      <c r="K571" s="87">
        <v>72.900000000000006</v>
      </c>
      <c r="L571" s="87">
        <v>114.6</v>
      </c>
      <c r="M571" s="87">
        <v>173.6</v>
      </c>
      <c r="N571" s="87">
        <v>246.1</v>
      </c>
      <c r="O571" s="34">
        <v>1531.7</v>
      </c>
      <c r="P571" s="35"/>
      <c r="Q571" t="s">
        <v>654</v>
      </c>
      <c r="R571" t="s">
        <v>313</v>
      </c>
    </row>
    <row r="572" spans="1:18">
      <c r="A572">
        <v>25034</v>
      </c>
      <c r="B572" t="s">
        <v>426</v>
      </c>
      <c r="C572" s="87">
        <v>310.8</v>
      </c>
      <c r="D572" s="87">
        <v>264.3</v>
      </c>
      <c r="E572" s="87">
        <v>215.2</v>
      </c>
      <c r="F572" s="87">
        <v>128.1</v>
      </c>
      <c r="G572" s="87">
        <v>75.2</v>
      </c>
      <c r="H572" s="87">
        <v>48.6</v>
      </c>
      <c r="I572" s="87">
        <v>60.4</v>
      </c>
      <c r="J572" s="87">
        <v>83</v>
      </c>
      <c r="K572" s="87">
        <v>120.5</v>
      </c>
      <c r="L572" s="87">
        <v>176.4</v>
      </c>
      <c r="M572" s="87">
        <v>235.4</v>
      </c>
      <c r="N572" s="87">
        <v>291</v>
      </c>
      <c r="O572" s="34">
        <v>1993.1</v>
      </c>
      <c r="P572" s="35"/>
      <c r="Q572" t="s">
        <v>427</v>
      </c>
      <c r="R572" t="s">
        <v>313</v>
      </c>
    </row>
    <row r="573" spans="1:18">
      <c r="A573">
        <v>81053</v>
      </c>
      <c r="B573" t="s">
        <v>807</v>
      </c>
      <c r="C573" s="87">
        <v>260.60000000000002</v>
      </c>
      <c r="D573" s="87">
        <v>218</v>
      </c>
      <c r="E573" s="87">
        <v>166.9</v>
      </c>
      <c r="F573" s="87">
        <v>92.3</v>
      </c>
      <c r="G573" s="87">
        <v>46.6</v>
      </c>
      <c r="H573" s="87">
        <v>27.3</v>
      </c>
      <c r="I573" s="87">
        <v>29.1</v>
      </c>
      <c r="J573" s="87">
        <v>47.5</v>
      </c>
      <c r="K573" s="87">
        <v>75.7</v>
      </c>
      <c r="L573" s="87">
        <v>129.80000000000001</v>
      </c>
      <c r="M573" s="87">
        <v>185.4</v>
      </c>
      <c r="N573" s="87">
        <v>246.7</v>
      </c>
      <c r="O573" s="34">
        <v>1529.5</v>
      </c>
      <c r="P573" s="35"/>
      <c r="Q573" t="s">
        <v>808</v>
      </c>
      <c r="R573" t="s">
        <v>313</v>
      </c>
    </row>
    <row r="574" spans="1:18">
      <c r="A574">
        <v>67027</v>
      </c>
      <c r="B574" t="s">
        <v>809</v>
      </c>
      <c r="C574" s="87" t="s">
        <v>299</v>
      </c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34"/>
      <c r="P574" s="35"/>
      <c r="Q574" t="s">
        <v>319</v>
      </c>
      <c r="R574" t="s">
        <v>318</v>
      </c>
    </row>
    <row r="575" spans="1:18">
      <c r="A575">
        <v>89094</v>
      </c>
      <c r="B575" t="s">
        <v>810</v>
      </c>
      <c r="C575" s="87">
        <v>179.5</v>
      </c>
      <c r="D575" s="87">
        <v>151.80000000000001</v>
      </c>
      <c r="E575" s="87">
        <v>116.6</v>
      </c>
      <c r="F575" s="87">
        <v>69.2</v>
      </c>
      <c r="G575" s="87">
        <v>44.5</v>
      </c>
      <c r="H575" s="87">
        <v>30.3</v>
      </c>
      <c r="I575" s="87">
        <v>36.9</v>
      </c>
      <c r="J575" s="87">
        <v>45.4</v>
      </c>
      <c r="K575" s="87">
        <v>62.7</v>
      </c>
      <c r="L575" s="87">
        <v>82.6</v>
      </c>
      <c r="M575" s="87">
        <v>102.9</v>
      </c>
      <c r="N575" s="87">
        <v>154.30000000000001</v>
      </c>
      <c r="O575" s="34">
        <v>1051.0999999999999</v>
      </c>
      <c r="P575" s="35"/>
      <c r="Q575" t="s">
        <v>543</v>
      </c>
      <c r="R575" t="s">
        <v>313</v>
      </c>
    </row>
    <row r="576" spans="1:18">
      <c r="A576">
        <v>89092</v>
      </c>
      <c r="B576" t="s">
        <v>811</v>
      </c>
      <c r="C576" s="87" t="s">
        <v>299</v>
      </c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34"/>
      <c r="P576" s="35"/>
      <c r="Q576" t="s">
        <v>319</v>
      </c>
      <c r="R576" t="s">
        <v>318</v>
      </c>
    </row>
    <row r="577" spans="1:18">
      <c r="A577">
        <v>41525</v>
      </c>
      <c r="B577" t="s">
        <v>812</v>
      </c>
      <c r="C577" s="87">
        <v>217.6</v>
      </c>
      <c r="D577" s="87">
        <v>168.6</v>
      </c>
      <c r="E577" s="87">
        <v>154.9</v>
      </c>
      <c r="F577" s="87">
        <v>113.9</v>
      </c>
      <c r="G577" s="87">
        <v>87.6</v>
      </c>
      <c r="H577" s="87">
        <v>66.2</v>
      </c>
      <c r="I577" s="87">
        <v>73.5</v>
      </c>
      <c r="J577" s="87">
        <v>106.4</v>
      </c>
      <c r="K577" s="87">
        <v>144.30000000000001</v>
      </c>
      <c r="L577" s="87">
        <v>184.1</v>
      </c>
      <c r="M577" s="87">
        <v>183.5</v>
      </c>
      <c r="N577" s="87">
        <v>201</v>
      </c>
      <c r="O577" s="34">
        <v>1693.9</v>
      </c>
      <c r="P577" s="35"/>
      <c r="Q577" t="s">
        <v>85</v>
      </c>
      <c r="R577" t="s">
        <v>313</v>
      </c>
    </row>
    <row r="578" spans="1:18">
      <c r="A578">
        <v>27045</v>
      </c>
      <c r="B578" t="s">
        <v>813</v>
      </c>
      <c r="C578" s="87">
        <v>179.8</v>
      </c>
      <c r="D578" s="87">
        <v>142.19999999999999</v>
      </c>
      <c r="E578" s="87">
        <v>160.80000000000001</v>
      </c>
      <c r="F578" s="87">
        <v>176.5</v>
      </c>
      <c r="G578" s="87">
        <v>181.5</v>
      </c>
      <c r="H578" s="87">
        <v>175.3</v>
      </c>
      <c r="I578" s="87">
        <v>197</v>
      </c>
      <c r="J578" s="87">
        <v>222.2</v>
      </c>
      <c r="K578" s="87">
        <v>251.3</v>
      </c>
      <c r="L578" s="87">
        <v>279</v>
      </c>
      <c r="M578" s="87">
        <v>256.10000000000002</v>
      </c>
      <c r="N578" s="87">
        <v>211.3</v>
      </c>
      <c r="O578" s="34">
        <v>2412.8000000000002</v>
      </c>
      <c r="P578" s="35"/>
      <c r="Q578" t="s">
        <v>988</v>
      </c>
      <c r="R578" t="s">
        <v>313</v>
      </c>
    </row>
    <row r="579" spans="1:18">
      <c r="A579">
        <v>27042</v>
      </c>
      <c r="B579" t="s">
        <v>814</v>
      </c>
      <c r="C579" s="87">
        <v>139.19999999999999</v>
      </c>
      <c r="D579" s="87">
        <v>114.7</v>
      </c>
      <c r="E579" s="87">
        <v>136.9</v>
      </c>
      <c r="F579" s="87">
        <v>148.30000000000001</v>
      </c>
      <c r="G579" s="87">
        <v>140.4</v>
      </c>
      <c r="H579" s="87">
        <v>131.1</v>
      </c>
      <c r="I579" s="87">
        <v>144.4</v>
      </c>
      <c r="J579" s="87">
        <v>167.6</v>
      </c>
      <c r="K579" s="87">
        <v>190.2</v>
      </c>
      <c r="L579" s="87">
        <v>213</v>
      </c>
      <c r="M579" s="87">
        <v>198.8</v>
      </c>
      <c r="N579" s="87">
        <v>173.9</v>
      </c>
      <c r="O579" s="34">
        <v>1851.4</v>
      </c>
      <c r="P579" s="35"/>
      <c r="Q579" t="s">
        <v>815</v>
      </c>
      <c r="R579" t="s">
        <v>313</v>
      </c>
    </row>
    <row r="580" spans="1:18">
      <c r="A580">
        <v>65034</v>
      </c>
      <c r="B580" t="s">
        <v>816</v>
      </c>
      <c r="C580" s="87">
        <v>256.89999999999998</v>
      </c>
      <c r="D580" s="87">
        <v>187.5</v>
      </c>
      <c r="E580" s="87">
        <v>157.30000000000001</v>
      </c>
      <c r="F580" s="87">
        <v>108</v>
      </c>
      <c r="G580" s="87">
        <v>69.400000000000006</v>
      </c>
      <c r="H580" s="87">
        <v>44.1</v>
      </c>
      <c r="I580" s="87">
        <v>48</v>
      </c>
      <c r="J580" s="87">
        <v>69.5</v>
      </c>
      <c r="K580" s="87">
        <v>113.6</v>
      </c>
      <c r="L580" s="87">
        <v>166.2</v>
      </c>
      <c r="M580" s="87">
        <v>205.9</v>
      </c>
      <c r="N580" s="87">
        <v>237.1</v>
      </c>
      <c r="O580" s="34">
        <v>1660.9</v>
      </c>
      <c r="P580" s="35"/>
      <c r="Q580" t="s">
        <v>595</v>
      </c>
      <c r="R580" t="s">
        <v>313</v>
      </c>
    </row>
    <row r="581" spans="1:18">
      <c r="A581">
        <v>24562</v>
      </c>
      <c r="B581" t="s">
        <v>817</v>
      </c>
      <c r="C581" s="87">
        <v>207.8</v>
      </c>
      <c r="D581" s="87">
        <v>176.2</v>
      </c>
      <c r="E581" s="87">
        <v>145.6</v>
      </c>
      <c r="F581" s="87">
        <v>96</v>
      </c>
      <c r="G581" s="87">
        <v>65.5</v>
      </c>
      <c r="H581" s="87">
        <v>48.3</v>
      </c>
      <c r="I581" s="87">
        <v>56.2</v>
      </c>
      <c r="J581" s="87">
        <v>74.8</v>
      </c>
      <c r="K581" s="87">
        <v>99</v>
      </c>
      <c r="L581" s="87">
        <v>138</v>
      </c>
      <c r="M581" s="87">
        <v>170.1</v>
      </c>
      <c r="N581" s="87">
        <v>198.3</v>
      </c>
      <c r="O581" s="34">
        <v>1467.7</v>
      </c>
      <c r="P581" s="35"/>
      <c r="Q581" t="s">
        <v>513</v>
      </c>
      <c r="R581" t="s">
        <v>313</v>
      </c>
    </row>
    <row r="582" spans="1:18">
      <c r="A582">
        <v>65035</v>
      </c>
      <c r="B582" t="s">
        <v>818</v>
      </c>
      <c r="C582" s="87">
        <v>271.3</v>
      </c>
      <c r="D582" s="87">
        <v>221.2</v>
      </c>
      <c r="E582" s="87">
        <v>193.3</v>
      </c>
      <c r="F582" s="87">
        <v>125.3</v>
      </c>
      <c r="G582" s="87">
        <v>77.2</v>
      </c>
      <c r="H582" s="87">
        <v>49.8</v>
      </c>
      <c r="I582" s="87">
        <v>51.8</v>
      </c>
      <c r="J582" s="87">
        <v>73.5</v>
      </c>
      <c r="K582" s="87">
        <v>102.1</v>
      </c>
      <c r="L582" s="87">
        <v>157.6</v>
      </c>
      <c r="M582" s="87">
        <v>204.9</v>
      </c>
      <c r="N582" s="87">
        <v>266</v>
      </c>
      <c r="O582" s="34">
        <v>1797.2</v>
      </c>
      <c r="P582" s="35"/>
      <c r="Q582" t="s">
        <v>758</v>
      </c>
      <c r="R582" t="s">
        <v>313</v>
      </c>
    </row>
    <row r="583" spans="1:18">
      <c r="A583">
        <v>87150</v>
      </c>
      <c r="B583" t="s">
        <v>819</v>
      </c>
      <c r="C583" s="87">
        <v>208.9</v>
      </c>
      <c r="D583" s="87">
        <v>181.7</v>
      </c>
      <c r="E583" s="87">
        <v>137.1</v>
      </c>
      <c r="F583" s="87">
        <v>81.400000000000006</v>
      </c>
      <c r="G583" s="87">
        <v>50</v>
      </c>
      <c r="H583" s="87">
        <v>29.1</v>
      </c>
      <c r="I583" s="87">
        <v>37</v>
      </c>
      <c r="J583" s="87">
        <v>54.6</v>
      </c>
      <c r="K583" s="87">
        <v>74.900000000000006</v>
      </c>
      <c r="L583" s="87">
        <v>111.3</v>
      </c>
      <c r="M583" s="87">
        <v>147.4</v>
      </c>
      <c r="N583" s="87">
        <v>185.6</v>
      </c>
      <c r="O583" s="34">
        <v>1295.5</v>
      </c>
      <c r="P583" s="35"/>
      <c r="Q583" t="s">
        <v>57</v>
      </c>
      <c r="R583" t="s">
        <v>313</v>
      </c>
    </row>
    <row r="584" spans="1:18">
      <c r="A584">
        <v>87065</v>
      </c>
      <c r="B584" t="s">
        <v>820</v>
      </c>
      <c r="C584" s="87">
        <v>208.5</v>
      </c>
      <c r="D584" s="87">
        <v>170.3</v>
      </c>
      <c r="E584" s="87">
        <v>143.5</v>
      </c>
      <c r="F584" s="87">
        <v>86.2</v>
      </c>
      <c r="G584" s="87">
        <v>60.7</v>
      </c>
      <c r="H584" s="87">
        <v>38.1</v>
      </c>
      <c r="I584" s="87">
        <v>51.2</v>
      </c>
      <c r="J584" s="87">
        <v>61.2</v>
      </c>
      <c r="K584" s="87">
        <v>88.3</v>
      </c>
      <c r="L584" s="87">
        <v>118.7</v>
      </c>
      <c r="M584" s="87">
        <v>148.69999999999999</v>
      </c>
      <c r="N584" s="87">
        <v>194.7</v>
      </c>
      <c r="O584" s="34">
        <v>1351.7</v>
      </c>
      <c r="P584" s="35"/>
      <c r="Q584" t="s">
        <v>821</v>
      </c>
      <c r="R584" t="s">
        <v>313</v>
      </c>
    </row>
    <row r="585" spans="1:18">
      <c r="A585">
        <v>89048</v>
      </c>
      <c r="B585" t="s">
        <v>190</v>
      </c>
      <c r="C585" s="87">
        <v>185.2</v>
      </c>
      <c r="D585" s="87">
        <v>158.30000000000001</v>
      </c>
      <c r="E585" s="87">
        <v>121.2</v>
      </c>
      <c r="F585" s="87">
        <v>73.099999999999994</v>
      </c>
      <c r="G585" s="87">
        <v>45</v>
      </c>
      <c r="H585" s="87">
        <v>29.6</v>
      </c>
      <c r="I585" s="87">
        <v>31.3</v>
      </c>
      <c r="J585" s="87">
        <v>45.9</v>
      </c>
      <c r="K585" s="87">
        <v>68.900000000000006</v>
      </c>
      <c r="L585" s="87">
        <v>101.4</v>
      </c>
      <c r="M585" s="87">
        <v>127.1</v>
      </c>
      <c r="N585" s="87">
        <v>164.2</v>
      </c>
      <c r="O585" s="34">
        <v>1151.4000000000001</v>
      </c>
      <c r="P585" s="35"/>
      <c r="Q585" t="s">
        <v>555</v>
      </c>
      <c r="R585" t="s">
        <v>313</v>
      </c>
    </row>
    <row r="586" spans="1:18">
      <c r="A586">
        <v>18120</v>
      </c>
      <c r="B586" t="s">
        <v>822</v>
      </c>
      <c r="C586" s="87">
        <v>353.2</v>
      </c>
      <c r="D586" s="87">
        <v>286.89999999999998</v>
      </c>
      <c r="E586" s="87">
        <v>255.1</v>
      </c>
      <c r="F586" s="87">
        <v>175.8</v>
      </c>
      <c r="G586" s="87">
        <v>121.1</v>
      </c>
      <c r="H586" s="87">
        <v>91.6</v>
      </c>
      <c r="I586" s="87">
        <v>96.8</v>
      </c>
      <c r="J586" s="87">
        <v>136.69999999999999</v>
      </c>
      <c r="K586" s="87">
        <v>189.6</v>
      </c>
      <c r="L586" s="87">
        <v>245</v>
      </c>
      <c r="M586" s="87">
        <v>285.10000000000002</v>
      </c>
      <c r="N586" s="87">
        <v>323.5</v>
      </c>
      <c r="O586" s="34">
        <v>2550.9</v>
      </c>
      <c r="P586" s="35"/>
      <c r="Q586" t="s">
        <v>157</v>
      </c>
      <c r="R586" t="s">
        <v>313</v>
      </c>
    </row>
    <row r="587" spans="1:18">
      <c r="A587">
        <v>46043</v>
      </c>
      <c r="B587" t="s">
        <v>823</v>
      </c>
      <c r="C587" s="87">
        <v>233.3</v>
      </c>
      <c r="D587" s="87">
        <v>191.6</v>
      </c>
      <c r="E587" s="87">
        <v>148.5</v>
      </c>
      <c r="F587" s="87">
        <v>108.9</v>
      </c>
      <c r="G587" s="87">
        <v>62.5</v>
      </c>
      <c r="H587" s="87">
        <v>40.799999999999997</v>
      </c>
      <c r="I587" s="87">
        <v>39.700000000000003</v>
      </c>
      <c r="J587" s="87">
        <v>61.2</v>
      </c>
      <c r="K587" s="87">
        <v>93.2</v>
      </c>
      <c r="L587" s="87">
        <v>135.5</v>
      </c>
      <c r="M587" s="87">
        <v>189.3</v>
      </c>
      <c r="N587" s="87">
        <v>222.4</v>
      </c>
      <c r="O587" s="34">
        <v>1504</v>
      </c>
      <c r="P587" s="35"/>
      <c r="Q587" t="s">
        <v>824</v>
      </c>
      <c r="R587" t="s">
        <v>313</v>
      </c>
    </row>
    <row r="588" spans="1:18">
      <c r="A588">
        <v>14276</v>
      </c>
      <c r="B588" t="s">
        <v>825</v>
      </c>
      <c r="C588" s="87" t="s">
        <v>299</v>
      </c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34"/>
      <c r="P588" s="35"/>
      <c r="Q588" t="s">
        <v>319</v>
      </c>
      <c r="R588" t="s">
        <v>318</v>
      </c>
    </row>
    <row r="589" spans="1:18">
      <c r="A589">
        <v>61078</v>
      </c>
      <c r="B589" t="s">
        <v>827</v>
      </c>
      <c r="C589" s="87">
        <v>215</v>
      </c>
      <c r="D589" s="87">
        <v>174.8</v>
      </c>
      <c r="E589" s="87">
        <v>152.1</v>
      </c>
      <c r="F589" s="87">
        <v>113.8</v>
      </c>
      <c r="G589" s="87">
        <v>83.4</v>
      </c>
      <c r="H589" s="87">
        <v>74.099999999999994</v>
      </c>
      <c r="I589" s="87">
        <v>81.599999999999994</v>
      </c>
      <c r="J589" s="87">
        <v>110.8</v>
      </c>
      <c r="K589" s="87">
        <v>141.80000000000001</v>
      </c>
      <c r="L589" s="87">
        <v>174</v>
      </c>
      <c r="M589" s="87">
        <v>189.5</v>
      </c>
      <c r="N589" s="87">
        <v>222.6</v>
      </c>
      <c r="O589" s="34">
        <v>1730.6</v>
      </c>
      <c r="P589" s="35"/>
      <c r="Q589" t="s">
        <v>40</v>
      </c>
      <c r="R589" t="s">
        <v>313</v>
      </c>
    </row>
    <row r="590" spans="1:18">
      <c r="A590">
        <v>13012</v>
      </c>
      <c r="B590" t="s">
        <v>829</v>
      </c>
      <c r="C590" s="87">
        <v>340.2</v>
      </c>
      <c r="D590" s="87">
        <v>267.39999999999998</v>
      </c>
      <c r="E590" s="87">
        <v>240.8</v>
      </c>
      <c r="F590" s="87">
        <v>167.3</v>
      </c>
      <c r="G590" s="87">
        <v>114</v>
      </c>
      <c r="H590" s="87">
        <v>71.7</v>
      </c>
      <c r="I590" s="87">
        <v>80.2</v>
      </c>
      <c r="J590" s="87">
        <v>113.1</v>
      </c>
      <c r="K590" s="87">
        <v>170.1</v>
      </c>
      <c r="L590" s="87">
        <v>241.2</v>
      </c>
      <c r="M590" s="87">
        <v>284.5</v>
      </c>
      <c r="N590" s="87">
        <v>313.60000000000002</v>
      </c>
      <c r="O590" s="34">
        <v>2367</v>
      </c>
      <c r="P590" s="35"/>
      <c r="Q590" t="s">
        <v>961</v>
      </c>
      <c r="R590" t="s">
        <v>313</v>
      </c>
    </row>
    <row r="591" spans="1:18">
      <c r="A591">
        <v>38024</v>
      </c>
      <c r="B591" t="s">
        <v>830</v>
      </c>
      <c r="C591" s="87">
        <v>376.4</v>
      </c>
      <c r="D591" s="87">
        <v>309.39999999999998</v>
      </c>
      <c r="E591" s="87">
        <v>293.2</v>
      </c>
      <c r="F591" s="87">
        <v>217.2</v>
      </c>
      <c r="G591" s="87">
        <v>147.5</v>
      </c>
      <c r="H591" s="87">
        <v>107.7</v>
      </c>
      <c r="I591" s="87">
        <v>115.9</v>
      </c>
      <c r="J591" s="87">
        <v>162.5</v>
      </c>
      <c r="K591" s="87">
        <v>224.7</v>
      </c>
      <c r="L591" s="87">
        <v>300.10000000000002</v>
      </c>
      <c r="M591" s="87">
        <v>343.8</v>
      </c>
      <c r="N591" s="87">
        <v>390.2</v>
      </c>
      <c r="O591" s="34">
        <v>2998</v>
      </c>
      <c r="P591" s="35"/>
      <c r="Q591" t="s">
        <v>61</v>
      </c>
      <c r="R591" t="s">
        <v>313</v>
      </c>
    </row>
    <row r="592" spans="1:18">
      <c r="A592">
        <v>37075</v>
      </c>
      <c r="B592" t="s">
        <v>831</v>
      </c>
      <c r="C592" s="87" t="s">
        <v>299</v>
      </c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34"/>
      <c r="P592" s="35"/>
      <c r="Q592" t="s">
        <v>319</v>
      </c>
      <c r="R592" t="s">
        <v>318</v>
      </c>
    </row>
    <row r="593" spans="1:18">
      <c r="A593">
        <v>37051</v>
      </c>
      <c r="B593" t="s">
        <v>832</v>
      </c>
      <c r="C593" s="87">
        <v>298.5</v>
      </c>
      <c r="D593" s="87">
        <v>248.8</v>
      </c>
      <c r="E593" s="87">
        <v>253.7</v>
      </c>
      <c r="F593" s="87">
        <v>205.1</v>
      </c>
      <c r="G593" s="87">
        <v>156.6</v>
      </c>
      <c r="H593" s="87">
        <v>122.5</v>
      </c>
      <c r="I593" s="87">
        <v>134.19999999999999</v>
      </c>
      <c r="J593" s="87">
        <v>170.1</v>
      </c>
      <c r="K593" s="87">
        <v>223.3</v>
      </c>
      <c r="L593" s="87">
        <v>290</v>
      </c>
      <c r="M593" s="87">
        <v>305</v>
      </c>
      <c r="N593" s="87">
        <v>327.5</v>
      </c>
      <c r="O593" s="34">
        <v>2723.4</v>
      </c>
      <c r="P593" s="35"/>
      <c r="Q593" t="s">
        <v>200</v>
      </c>
      <c r="R593" t="s">
        <v>313</v>
      </c>
    </row>
    <row r="594" spans="1:18">
      <c r="A594">
        <v>5026</v>
      </c>
      <c r="B594" t="s">
        <v>201</v>
      </c>
      <c r="C594" s="87">
        <v>364.4</v>
      </c>
      <c r="D594" s="87">
        <v>276.10000000000002</v>
      </c>
      <c r="E594" s="87">
        <v>279.5</v>
      </c>
      <c r="F594" s="87">
        <v>229.5</v>
      </c>
      <c r="G594" s="87">
        <v>178.1</v>
      </c>
      <c r="H594" s="87">
        <v>135.9</v>
      </c>
      <c r="I594" s="87">
        <v>151.4</v>
      </c>
      <c r="J594" s="87">
        <v>190.1</v>
      </c>
      <c r="K594" s="87">
        <v>256.7</v>
      </c>
      <c r="L594" s="87">
        <v>344.4</v>
      </c>
      <c r="M594" s="87">
        <v>371.7</v>
      </c>
      <c r="N594" s="87">
        <v>383</v>
      </c>
      <c r="O594" s="34">
        <v>3117.9</v>
      </c>
      <c r="P594" s="35"/>
      <c r="Q594" t="s">
        <v>90</v>
      </c>
      <c r="R594" t="s">
        <v>313</v>
      </c>
    </row>
    <row r="595" spans="1:18">
      <c r="A595">
        <v>9642</v>
      </c>
      <c r="B595" t="s">
        <v>202</v>
      </c>
      <c r="C595" s="87">
        <v>280</v>
      </c>
      <c r="D595" s="87">
        <v>243.4</v>
      </c>
      <c r="E595" s="87">
        <v>212.9</v>
      </c>
      <c r="F595" s="87">
        <v>128.1</v>
      </c>
      <c r="G595" s="87">
        <v>84.3</v>
      </c>
      <c r="H595" s="87">
        <v>62.7</v>
      </c>
      <c r="I595" s="87">
        <v>62.9</v>
      </c>
      <c r="J595" s="87">
        <v>75</v>
      </c>
      <c r="K595" s="87">
        <v>96.5</v>
      </c>
      <c r="L595" s="87">
        <v>135.6</v>
      </c>
      <c r="M595" s="87">
        <v>178.4</v>
      </c>
      <c r="N595" s="87">
        <v>242.6</v>
      </c>
      <c r="O595" s="34">
        <v>1799</v>
      </c>
      <c r="P595" s="35"/>
      <c r="Q595" t="s">
        <v>704</v>
      </c>
      <c r="R595" t="s">
        <v>313</v>
      </c>
    </row>
    <row r="596" spans="1:18">
      <c r="A596">
        <v>8138</v>
      </c>
      <c r="B596" t="s">
        <v>205</v>
      </c>
      <c r="C596" s="87">
        <v>358.9</v>
      </c>
      <c r="D596" s="87">
        <v>299.60000000000002</v>
      </c>
      <c r="E596" s="87">
        <v>266.10000000000002</v>
      </c>
      <c r="F596" s="87">
        <v>164.9</v>
      </c>
      <c r="G596" s="87">
        <v>105.2</v>
      </c>
      <c r="H596" s="87">
        <v>69.2</v>
      </c>
      <c r="I596" s="87">
        <v>67.400000000000006</v>
      </c>
      <c r="J596" s="87">
        <v>80.400000000000006</v>
      </c>
      <c r="K596" s="87">
        <v>115.3</v>
      </c>
      <c r="L596" s="87">
        <v>188.2</v>
      </c>
      <c r="M596" s="87">
        <v>251.6</v>
      </c>
      <c r="N596" s="87">
        <v>316.7</v>
      </c>
      <c r="O596" s="34">
        <v>2297.1</v>
      </c>
      <c r="P596" s="35"/>
      <c r="Q596" t="s">
        <v>154</v>
      </c>
      <c r="R596" t="s">
        <v>313</v>
      </c>
    </row>
    <row r="597" spans="1:18">
      <c r="A597">
        <v>70313</v>
      </c>
      <c r="B597" t="s">
        <v>614</v>
      </c>
      <c r="C597" s="87" t="s">
        <v>299</v>
      </c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34"/>
      <c r="P597" s="35"/>
      <c r="Q597" t="s">
        <v>319</v>
      </c>
      <c r="R597" t="s">
        <v>318</v>
      </c>
    </row>
    <row r="598" spans="1:18">
      <c r="A598">
        <v>14908</v>
      </c>
      <c r="B598" t="s">
        <v>206</v>
      </c>
      <c r="C598" s="87">
        <v>164.3</v>
      </c>
      <c r="D598" s="87">
        <v>135.6</v>
      </c>
      <c r="E598" s="87">
        <v>147.1</v>
      </c>
      <c r="F598" s="87">
        <v>169</v>
      </c>
      <c r="G598" s="87">
        <v>173.9</v>
      </c>
      <c r="H598" s="87">
        <v>173</v>
      </c>
      <c r="I598" s="87">
        <v>200.2</v>
      </c>
      <c r="J598" s="87">
        <v>232.5</v>
      </c>
      <c r="K598" s="87">
        <v>249</v>
      </c>
      <c r="L598" s="87">
        <v>248.3</v>
      </c>
      <c r="M598" s="87">
        <v>227.2</v>
      </c>
      <c r="N598" s="87">
        <v>191.3</v>
      </c>
      <c r="O598" s="34">
        <v>2267.1</v>
      </c>
      <c r="P598" s="35"/>
      <c r="Q598" t="s">
        <v>932</v>
      </c>
      <c r="R598" t="s">
        <v>313</v>
      </c>
    </row>
    <row r="599" spans="1:18">
      <c r="A599">
        <v>16001</v>
      </c>
      <c r="B599" t="s">
        <v>207</v>
      </c>
      <c r="C599" s="87">
        <v>452.2</v>
      </c>
      <c r="D599" s="87">
        <v>374.1</v>
      </c>
      <c r="E599" s="87">
        <v>324.89999999999998</v>
      </c>
      <c r="F599" s="87">
        <v>209.8</v>
      </c>
      <c r="G599" s="87">
        <v>134.5</v>
      </c>
      <c r="H599" s="87">
        <v>90.7</v>
      </c>
      <c r="I599" s="87">
        <v>102.6</v>
      </c>
      <c r="J599" s="87">
        <v>149.80000000000001</v>
      </c>
      <c r="K599" s="87">
        <v>217.8</v>
      </c>
      <c r="L599" s="87">
        <v>301.10000000000002</v>
      </c>
      <c r="M599" s="87">
        <v>359</v>
      </c>
      <c r="N599" s="87">
        <v>416.3</v>
      </c>
      <c r="O599" s="34">
        <v>3136.2</v>
      </c>
      <c r="P599" s="35"/>
      <c r="Q599" t="s">
        <v>90</v>
      </c>
      <c r="R599" t="s">
        <v>313</v>
      </c>
    </row>
    <row r="600" spans="1:18">
      <c r="A600">
        <v>84107</v>
      </c>
      <c r="B600" t="s">
        <v>208</v>
      </c>
      <c r="C600" s="87">
        <v>156.4</v>
      </c>
      <c r="D600" s="87">
        <v>123.3</v>
      </c>
      <c r="E600" s="87">
        <v>99.9</v>
      </c>
      <c r="F600" s="87">
        <v>61.9</v>
      </c>
      <c r="G600" s="87">
        <v>46</v>
      </c>
      <c r="H600" s="87">
        <v>30.3</v>
      </c>
      <c r="I600" s="87">
        <v>36.700000000000003</v>
      </c>
      <c r="J600" s="87">
        <v>53.4</v>
      </c>
      <c r="K600" s="87">
        <v>72.8</v>
      </c>
      <c r="L600" s="87">
        <v>92.9</v>
      </c>
      <c r="M600" s="87">
        <v>108.1</v>
      </c>
      <c r="N600" s="87">
        <v>157.80000000000001</v>
      </c>
      <c r="O600" s="34">
        <v>986</v>
      </c>
      <c r="P600" s="35"/>
      <c r="Q600" t="s">
        <v>209</v>
      </c>
      <c r="R600" t="s">
        <v>313</v>
      </c>
    </row>
    <row r="601" spans="1:18">
      <c r="A601">
        <v>87126</v>
      </c>
      <c r="B601" t="s">
        <v>210</v>
      </c>
      <c r="C601" s="87">
        <v>204.4</v>
      </c>
      <c r="D601" s="87">
        <v>171</v>
      </c>
      <c r="E601" s="87">
        <v>140.19999999999999</v>
      </c>
      <c r="F601" s="87">
        <v>89.8</v>
      </c>
      <c r="G601" s="87">
        <v>58</v>
      </c>
      <c r="H601" s="87">
        <v>41.5</v>
      </c>
      <c r="I601" s="87">
        <v>47.7</v>
      </c>
      <c r="J601" s="87">
        <v>65.8</v>
      </c>
      <c r="K601" s="87">
        <v>87.7</v>
      </c>
      <c r="L601" s="87">
        <v>119.5</v>
      </c>
      <c r="M601" s="87">
        <v>146.19999999999999</v>
      </c>
      <c r="N601" s="87">
        <v>182.5</v>
      </c>
      <c r="O601" s="34">
        <v>1359.9</v>
      </c>
      <c r="P601" s="35"/>
      <c r="Q601" t="s">
        <v>61</v>
      </c>
      <c r="R601" t="s">
        <v>313</v>
      </c>
    </row>
    <row r="602" spans="1:18">
      <c r="A602">
        <v>63267</v>
      </c>
      <c r="B602" t="s">
        <v>211</v>
      </c>
      <c r="C602" s="87">
        <v>253</v>
      </c>
      <c r="D602" s="87">
        <v>203.2</v>
      </c>
      <c r="E602" s="87">
        <v>178.9</v>
      </c>
      <c r="F602" s="87">
        <v>112.9</v>
      </c>
      <c r="G602" s="87">
        <v>66.400000000000006</v>
      </c>
      <c r="H602" s="87">
        <v>41.9</v>
      </c>
      <c r="I602" s="87">
        <v>44.7</v>
      </c>
      <c r="J602" s="87">
        <v>65.2</v>
      </c>
      <c r="K602" s="87">
        <v>94.5</v>
      </c>
      <c r="L602" s="87">
        <v>141.80000000000001</v>
      </c>
      <c r="M602" s="87">
        <v>189.1</v>
      </c>
      <c r="N602" s="87">
        <v>243.7</v>
      </c>
      <c r="O602" s="34">
        <v>1639.9</v>
      </c>
      <c r="P602" s="35"/>
      <c r="Q602" t="s">
        <v>212</v>
      </c>
      <c r="R602" t="s">
        <v>313</v>
      </c>
    </row>
    <row r="603" spans="1:18">
      <c r="A603">
        <v>7091</v>
      </c>
      <c r="B603" t="s">
        <v>213</v>
      </c>
      <c r="C603" s="87" t="s">
        <v>299</v>
      </c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34"/>
      <c r="P603" s="35"/>
      <c r="Q603" t="s">
        <v>319</v>
      </c>
      <c r="R603" t="s">
        <v>318</v>
      </c>
    </row>
    <row r="604" spans="1:18">
      <c r="A604">
        <v>85103</v>
      </c>
      <c r="B604" t="s">
        <v>214</v>
      </c>
      <c r="C604" s="87">
        <v>190.6</v>
      </c>
      <c r="D604" s="87">
        <v>162.80000000000001</v>
      </c>
      <c r="E604" s="87">
        <v>128.69999999999999</v>
      </c>
      <c r="F604" s="87">
        <v>82.1</v>
      </c>
      <c r="G604" s="87">
        <v>54.1</v>
      </c>
      <c r="H604" s="87">
        <v>35.200000000000003</v>
      </c>
      <c r="I604" s="87">
        <v>42.9</v>
      </c>
      <c r="J604" s="87">
        <v>54.9</v>
      </c>
      <c r="K604" s="87">
        <v>77.7</v>
      </c>
      <c r="L604" s="87">
        <v>109.4</v>
      </c>
      <c r="M604" s="87">
        <v>136.1</v>
      </c>
      <c r="N604" s="87">
        <v>170.7</v>
      </c>
      <c r="O604" s="34">
        <v>1244</v>
      </c>
      <c r="P604" s="35"/>
      <c r="Q604" t="s">
        <v>215</v>
      </c>
      <c r="R604" t="s">
        <v>313</v>
      </c>
    </row>
    <row r="605" spans="1:18">
      <c r="A605">
        <v>12219</v>
      </c>
      <c r="B605" t="s">
        <v>216</v>
      </c>
      <c r="C605" s="87">
        <v>447.1</v>
      </c>
      <c r="D605" s="87">
        <v>344.8</v>
      </c>
      <c r="E605" s="87">
        <v>318.10000000000002</v>
      </c>
      <c r="F605" s="87">
        <v>217.8</v>
      </c>
      <c r="G605" s="87">
        <v>139</v>
      </c>
      <c r="H605" s="87">
        <v>96.1</v>
      </c>
      <c r="I605" s="87">
        <v>100</v>
      </c>
      <c r="J605" s="87">
        <v>136.69999999999999</v>
      </c>
      <c r="K605" s="87">
        <v>204.2</v>
      </c>
      <c r="L605" s="87">
        <v>291.3</v>
      </c>
      <c r="M605" s="87">
        <v>347</v>
      </c>
      <c r="N605" s="87">
        <v>407.2</v>
      </c>
      <c r="O605" s="34">
        <v>3023.3</v>
      </c>
      <c r="P605" s="35"/>
      <c r="Q605" t="s">
        <v>851</v>
      </c>
      <c r="R605" t="s">
        <v>313</v>
      </c>
    </row>
    <row r="606" spans="1:18">
      <c r="A606">
        <v>86131</v>
      </c>
      <c r="B606" t="s">
        <v>217</v>
      </c>
      <c r="C606" s="87">
        <v>178.5</v>
      </c>
      <c r="D606" s="87">
        <v>145.69999999999999</v>
      </c>
      <c r="E606" s="87">
        <v>118.2</v>
      </c>
      <c r="F606" s="87">
        <v>75.7</v>
      </c>
      <c r="G606" s="87">
        <v>43.8</v>
      </c>
      <c r="H606" s="87">
        <v>30.5</v>
      </c>
      <c r="I606" s="87">
        <v>35.700000000000003</v>
      </c>
      <c r="J606" s="87">
        <v>51.6</v>
      </c>
      <c r="K606" s="87">
        <v>71.5</v>
      </c>
      <c r="L606" s="87">
        <v>104.9</v>
      </c>
      <c r="M606" s="87">
        <v>126.4</v>
      </c>
      <c r="N606" s="87">
        <v>155.5</v>
      </c>
      <c r="O606" s="34">
        <v>1157.5</v>
      </c>
      <c r="P606" s="35"/>
      <c r="Q606" t="s">
        <v>529</v>
      </c>
      <c r="R606" t="s">
        <v>313</v>
      </c>
    </row>
    <row r="607" spans="1:18">
      <c r="A607">
        <v>60085</v>
      </c>
      <c r="B607" t="s">
        <v>218</v>
      </c>
      <c r="C607" s="87">
        <v>109.7</v>
      </c>
      <c r="D607" s="87">
        <v>85.7</v>
      </c>
      <c r="E607" s="87">
        <v>81.400000000000006</v>
      </c>
      <c r="F607" s="87">
        <v>64.599999999999994</v>
      </c>
      <c r="G607" s="87">
        <v>50</v>
      </c>
      <c r="H607" s="87">
        <v>43.1</v>
      </c>
      <c r="I607" s="87">
        <v>48.4</v>
      </c>
      <c r="J607" s="87">
        <v>74.2</v>
      </c>
      <c r="K607" s="87">
        <v>95.7</v>
      </c>
      <c r="L607" s="87">
        <v>114.1</v>
      </c>
      <c r="M607" s="87">
        <v>103.8</v>
      </c>
      <c r="N607" s="87">
        <v>120.8</v>
      </c>
      <c r="O607" s="34">
        <v>990.7</v>
      </c>
      <c r="P607" s="35"/>
      <c r="Q607" t="s">
        <v>61</v>
      </c>
      <c r="R607" t="s">
        <v>313</v>
      </c>
    </row>
    <row r="608" spans="1:18">
      <c r="A608">
        <v>12090</v>
      </c>
      <c r="B608" t="s">
        <v>219</v>
      </c>
      <c r="C608" s="87" t="s">
        <v>299</v>
      </c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34"/>
      <c r="P608" s="35"/>
      <c r="Q608" t="s">
        <v>319</v>
      </c>
      <c r="R608" t="s">
        <v>318</v>
      </c>
    </row>
    <row r="609" spans="1:18">
      <c r="A609">
        <v>15635</v>
      </c>
      <c r="B609" t="s">
        <v>220</v>
      </c>
      <c r="C609" s="87" t="s">
        <v>299</v>
      </c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34"/>
      <c r="P609" s="35"/>
      <c r="Q609" t="s">
        <v>319</v>
      </c>
      <c r="R609" t="s">
        <v>318</v>
      </c>
    </row>
    <row r="610" spans="1:18">
      <c r="O610" s="36"/>
      <c r="P610" s="36"/>
    </row>
    <row r="611" spans="1:18">
      <c r="O611" s="36"/>
      <c r="P611" s="36"/>
    </row>
    <row r="612" spans="1:18">
      <c r="O612" s="36"/>
      <c r="P612" s="36"/>
    </row>
    <row r="613" spans="1:18">
      <c r="O613" s="36"/>
      <c r="P613" s="36"/>
    </row>
    <row r="614" spans="1:18">
      <c r="O614" s="36"/>
      <c r="P614" s="36"/>
    </row>
    <row r="615" spans="1:18">
      <c r="O615" s="36"/>
      <c r="P615" s="36"/>
    </row>
    <row r="616" spans="1:18">
      <c r="O616" s="36"/>
      <c r="P616" s="36"/>
    </row>
    <row r="617" spans="1:18">
      <c r="O617" s="36"/>
      <c r="P617" s="36"/>
    </row>
    <row r="618" spans="1:18">
      <c r="O618" s="36"/>
      <c r="P618" s="36"/>
    </row>
    <row r="619" spans="1:18">
      <c r="O619" s="36"/>
      <c r="P619" s="36"/>
    </row>
    <row r="620" spans="1:18">
      <c r="O620" s="36"/>
      <c r="P620" s="36"/>
    </row>
    <row r="621" spans="1:18">
      <c r="O621" s="36"/>
      <c r="P621" s="36"/>
    </row>
    <row r="622" spans="1:18">
      <c r="O622" s="36"/>
      <c r="P622" s="36"/>
    </row>
    <row r="623" spans="1:18">
      <c r="O623" s="36"/>
      <c r="P623" s="36"/>
    </row>
    <row r="624" spans="1:18">
      <c r="O624" s="36"/>
      <c r="P624" s="36"/>
    </row>
    <row r="625" spans="15:16">
      <c r="O625" s="36"/>
      <c r="P625" s="36"/>
    </row>
    <row r="626" spans="15:16">
      <c r="O626" s="36"/>
      <c r="P626" s="36"/>
    </row>
    <row r="627" spans="15:16">
      <c r="O627" s="36"/>
      <c r="P627" s="36"/>
    </row>
    <row r="628" spans="15:16">
      <c r="O628" s="36"/>
      <c r="P628" s="36"/>
    </row>
    <row r="629" spans="15:16">
      <c r="O629" s="36"/>
      <c r="P629" s="36"/>
    </row>
    <row r="630" spans="15:16">
      <c r="O630" s="36"/>
      <c r="P630" s="36"/>
    </row>
    <row r="631" spans="15:16">
      <c r="O631" s="36"/>
      <c r="P631" s="36"/>
    </row>
    <row r="632" spans="15:16">
      <c r="O632" s="36"/>
      <c r="P632" s="36"/>
    </row>
    <row r="633" spans="15:16">
      <c r="O633" s="36"/>
      <c r="P633" s="36"/>
    </row>
    <row r="634" spans="15:16">
      <c r="O634" s="36"/>
      <c r="P634" s="36"/>
    </row>
    <row r="635" spans="15:16">
      <c r="O635" s="36"/>
      <c r="P635" s="36"/>
    </row>
    <row r="636" spans="15:16">
      <c r="O636" s="36"/>
      <c r="P636" s="36"/>
    </row>
    <row r="637" spans="15:16">
      <c r="O637" s="36"/>
      <c r="P637" s="36"/>
    </row>
    <row r="638" spans="15:16">
      <c r="O638" s="36"/>
      <c r="P638" s="36"/>
    </row>
    <row r="639" spans="15:16">
      <c r="O639" s="36"/>
      <c r="P639" s="36"/>
    </row>
    <row r="640" spans="15:16">
      <c r="O640" s="36"/>
      <c r="P640" s="36"/>
    </row>
    <row r="641" spans="15:16">
      <c r="O641" s="36"/>
      <c r="P641" s="36"/>
    </row>
    <row r="642" spans="15:16">
      <c r="O642" s="36"/>
      <c r="P642" s="36"/>
    </row>
    <row r="643" spans="15:16">
      <c r="O643" s="36"/>
      <c r="P643" s="36"/>
    </row>
    <row r="644" spans="15:16">
      <c r="O644" s="36"/>
      <c r="P644" s="36"/>
    </row>
    <row r="645" spans="15:16">
      <c r="O645" s="36"/>
      <c r="P645" s="36"/>
    </row>
    <row r="646" spans="15:16">
      <c r="O646" s="36"/>
      <c r="P646" s="36"/>
    </row>
    <row r="647" spans="15:16">
      <c r="O647" s="36"/>
      <c r="P647" s="36"/>
    </row>
  </sheetData>
  <sheetProtection sort="0"/>
  <sortState ref="A2:R647">
    <sortCondition ref="B2:B647"/>
  </sortState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6"/>
  <sheetViews>
    <sheetView topLeftCell="A6" workbookViewId="0">
      <selection activeCell="I11" sqref="I11"/>
    </sheetView>
  </sheetViews>
  <sheetFormatPr defaultRowHeight="12.75"/>
  <cols>
    <col min="1" max="1" width="6.5703125" customWidth="1"/>
    <col min="2" max="2" width="1.85546875" customWidth="1"/>
    <col min="3" max="3" width="24.28515625" customWidth="1"/>
    <col min="4" max="4" width="11.5703125" customWidth="1"/>
    <col min="5" max="6" width="8" customWidth="1"/>
    <col min="7" max="7" width="7.85546875" customWidth="1"/>
    <col min="8" max="8" width="7.85546875" style="215" customWidth="1"/>
    <col min="9" max="9" width="7" bestFit="1" customWidth="1"/>
    <col min="10" max="10" width="6.28515625" customWidth="1"/>
    <col min="11" max="14" width="6.5703125" bestFit="1" customWidth="1"/>
    <col min="15" max="15" width="0" hidden="1" customWidth="1"/>
    <col min="16" max="16" width="11.28515625" hidden="1" customWidth="1"/>
    <col min="17" max="17" width="8.5703125" hidden="1" customWidth="1"/>
    <col min="18" max="18" width="11" hidden="1" customWidth="1"/>
    <col min="19" max="19" width="11.5703125" hidden="1" customWidth="1"/>
    <col min="20" max="20" width="10" hidden="1" customWidth="1"/>
    <col min="21" max="21" width="8.140625" hidden="1" customWidth="1"/>
  </cols>
  <sheetData>
    <row r="2" spans="1:21" ht="23.25">
      <c r="A2" s="9"/>
      <c r="C2" s="9" t="s">
        <v>15</v>
      </c>
    </row>
    <row r="3" spans="1:21" ht="24.75" customHeight="1">
      <c r="C3" t="s">
        <v>980</v>
      </c>
      <c r="D3" s="130">
        <v>1</v>
      </c>
      <c r="Q3" s="3"/>
      <c r="R3" s="3"/>
      <c r="S3" s="3"/>
      <c r="T3" s="3"/>
      <c r="U3" s="3"/>
    </row>
    <row r="4" spans="1:21" ht="26.25" customHeight="1">
      <c r="C4" t="s">
        <v>251</v>
      </c>
      <c r="D4" s="131">
        <v>1</v>
      </c>
      <c r="E4" s="170" t="s">
        <v>106</v>
      </c>
      <c r="Q4" s="3"/>
      <c r="R4" s="3"/>
      <c r="S4" s="3"/>
      <c r="T4" s="3"/>
      <c r="U4" s="3"/>
    </row>
    <row r="5" spans="1:21" ht="26.25" customHeight="1">
      <c r="C5" t="s">
        <v>250</v>
      </c>
      <c r="D5" s="131">
        <v>0.5</v>
      </c>
      <c r="E5" s="21"/>
      <c r="Q5" s="3"/>
      <c r="R5" s="3"/>
      <c r="S5" s="3"/>
      <c r="T5" s="3"/>
      <c r="U5" s="3"/>
    </row>
    <row r="6" spans="1:21" ht="12.75" customHeight="1">
      <c r="C6" s="45"/>
      <c r="D6" s="45"/>
      <c r="K6" s="82"/>
      <c r="Q6" s="3"/>
      <c r="R6" s="3"/>
      <c r="S6" s="3"/>
      <c r="T6" s="3"/>
      <c r="U6" s="3"/>
    </row>
    <row r="7" spans="1:21" ht="12.75" customHeight="1">
      <c r="D7" t="s">
        <v>298</v>
      </c>
      <c r="E7" s="219">
        <f>'nozzle ratios'!E4</f>
        <v>7.0000000000000007E-2</v>
      </c>
      <c r="F7" s="219">
        <f>'nozzle ratios'!F4</f>
        <v>0.1454</v>
      </c>
      <c r="G7" s="219">
        <f>'nozzle ratios'!G4</f>
        <v>0.21929999999999999</v>
      </c>
      <c r="H7" s="219">
        <f>'nozzle ratios'!H4</f>
        <v>0.28000000000000003</v>
      </c>
      <c r="I7" s="219">
        <f>'nozzle ratios'!I4</f>
        <v>0.37080000000000002</v>
      </c>
      <c r="J7" s="219">
        <f>'nozzle ratios'!J4</f>
        <v>0.63</v>
      </c>
      <c r="K7" s="36">
        <f>'nozzle ratios'!K4</f>
        <v>1</v>
      </c>
      <c r="L7" s="36">
        <f>'nozzle ratios'!L4</f>
        <v>1.2589999999999999</v>
      </c>
      <c r="M7" s="36">
        <f>'nozzle ratios'!M4</f>
        <v>1.762</v>
      </c>
      <c r="N7" s="36">
        <f>'nozzle ratios'!N4</f>
        <v>2.2759999999999998</v>
      </c>
      <c r="O7" s="36">
        <f>'nozzle ratios'!O4</f>
        <v>4.556</v>
      </c>
      <c r="P7" s="36">
        <f>'nozzle ratios'!P4</f>
        <v>6.9119999999999999</v>
      </c>
      <c r="Q7" s="36">
        <f>'nozzle ratios'!Q4</f>
        <v>9.2040000000000006</v>
      </c>
      <c r="R7" s="36">
        <f>'nozzle ratios'!R4</f>
        <v>16.940000000000001</v>
      </c>
      <c r="S7" s="36">
        <f>'nozzle ratios'!S4</f>
        <v>30.56</v>
      </c>
      <c r="T7" s="36">
        <f>'nozzle ratios'!T4</f>
        <v>48</v>
      </c>
      <c r="U7" s="36">
        <f>'nozzle ratios'!U4</f>
        <v>68</v>
      </c>
    </row>
    <row r="8" spans="1:21" ht="12.75" customHeight="1">
      <c r="J8" t="s">
        <v>297</v>
      </c>
    </row>
    <row r="9" spans="1:21" ht="30.75" customHeight="1">
      <c r="C9" s="297" t="s">
        <v>1040</v>
      </c>
      <c r="D9" s="298"/>
      <c r="E9" s="298"/>
      <c r="F9" s="298"/>
      <c r="G9" s="298"/>
      <c r="H9" s="216"/>
      <c r="I9" s="210"/>
      <c r="J9" s="210"/>
      <c r="K9" s="83" t="s">
        <v>793</v>
      </c>
    </row>
    <row r="10" spans="1:21" s="21" customFormat="1" ht="25.5">
      <c r="A10" s="46"/>
      <c r="C10" s="47"/>
      <c r="D10" s="47"/>
      <c r="E10" s="48" t="s">
        <v>417</v>
      </c>
      <c r="F10" s="49" t="s">
        <v>255</v>
      </c>
      <c r="G10" s="50" t="s">
        <v>262</v>
      </c>
      <c r="H10" s="217" t="s">
        <v>1039</v>
      </c>
      <c r="I10" s="51" t="s">
        <v>256</v>
      </c>
      <c r="J10" s="52" t="s">
        <v>257</v>
      </c>
      <c r="K10" s="53" t="s">
        <v>258</v>
      </c>
      <c r="L10" s="54" t="s">
        <v>259</v>
      </c>
      <c r="M10" s="55" t="s">
        <v>260</v>
      </c>
      <c r="N10" s="244" t="s">
        <v>261</v>
      </c>
      <c r="O10" s="53" t="s">
        <v>676</v>
      </c>
      <c r="P10" s="53" t="s">
        <v>677</v>
      </c>
      <c r="Q10" s="53" t="s">
        <v>678</v>
      </c>
      <c r="R10" s="53" t="s">
        <v>269</v>
      </c>
      <c r="S10" s="53" t="s">
        <v>270</v>
      </c>
      <c r="T10" s="53" t="s">
        <v>267</v>
      </c>
      <c r="U10" s="53" t="s">
        <v>675</v>
      </c>
    </row>
    <row r="11" spans="1:21" ht="15" customHeight="1">
      <c r="A11" s="42">
        <f>E7</f>
        <v>7.0000000000000007E-2</v>
      </c>
      <c r="C11" s="56" t="s">
        <v>857</v>
      </c>
      <c r="D11" s="56" t="str">
        <f>E10</f>
        <v>black or MS</v>
      </c>
      <c r="E11" s="57">
        <f>$D$3*($D$4)^$D$5*$A11/E$7</f>
        <v>1</v>
      </c>
      <c r="F11" s="132">
        <f t="shared" ref="F11:U27" si="0">$D$3*($D$4)^$D$5*$A11/F$7</f>
        <v>0.48143053645116923</v>
      </c>
      <c r="G11" s="133">
        <f t="shared" si="0"/>
        <v>0.31919744642042869</v>
      </c>
      <c r="H11" s="135">
        <f t="shared" si="0"/>
        <v>0.25</v>
      </c>
      <c r="I11" s="58">
        <f t="shared" si="0"/>
        <v>0.18878101402373249</v>
      </c>
      <c r="J11" s="134">
        <f t="shared" si="0"/>
        <v>0.11111111111111112</v>
      </c>
      <c r="K11" s="135">
        <f t="shared" si="0"/>
        <v>7.0000000000000007E-2</v>
      </c>
      <c r="L11" s="59">
        <f t="shared" si="0"/>
        <v>5.5599682287529796E-2</v>
      </c>
      <c r="M11" s="60">
        <f t="shared" si="0"/>
        <v>3.9727582292849041E-2</v>
      </c>
      <c r="N11" s="245">
        <f t="shared" si="0"/>
        <v>3.0755711775043944E-2</v>
      </c>
      <c r="O11" s="135">
        <f t="shared" si="0"/>
        <v>1.5364354697102723E-2</v>
      </c>
      <c r="P11" s="135">
        <f t="shared" si="0"/>
        <v>1.0127314814814816E-2</v>
      </c>
      <c r="Q11" s="135">
        <f t="shared" si="0"/>
        <v>7.6053889613211653E-3</v>
      </c>
      <c r="R11" s="135">
        <f t="shared" si="0"/>
        <v>4.1322314049586778E-3</v>
      </c>
      <c r="S11" s="135">
        <f t="shared" si="0"/>
        <v>2.2905759162303667E-3</v>
      </c>
      <c r="T11" s="135">
        <f t="shared" si="0"/>
        <v>1.4583333333333334E-3</v>
      </c>
      <c r="U11" s="135">
        <f t="shared" si="0"/>
        <v>1.0294117647058824E-3</v>
      </c>
    </row>
    <row r="12" spans="1:21" ht="15" customHeight="1">
      <c r="A12" s="42">
        <f>F7</f>
        <v>0.1454</v>
      </c>
      <c r="C12" s="56" t="s">
        <v>858</v>
      </c>
      <c r="D12" s="56" t="str">
        <f>F10</f>
        <v>green</v>
      </c>
      <c r="E12" s="57">
        <f t="shared" ref="E12:G27" si="1">$D$3*($D$4)^$D$5*$A12/E$7</f>
        <v>2.077142857142857</v>
      </c>
      <c r="F12" s="132">
        <f t="shared" si="0"/>
        <v>1</v>
      </c>
      <c r="G12" s="133">
        <f t="shared" si="0"/>
        <v>0.66301869585043327</v>
      </c>
      <c r="H12" s="135">
        <f t="shared" si="0"/>
        <v>0.51928571428571424</v>
      </c>
      <c r="I12" s="58">
        <f t="shared" si="0"/>
        <v>0.39212513484358141</v>
      </c>
      <c r="J12" s="134">
        <f t="shared" si="0"/>
        <v>0.2307936507936508</v>
      </c>
      <c r="K12" s="135">
        <f t="shared" si="0"/>
        <v>0.1454</v>
      </c>
      <c r="L12" s="59">
        <f t="shared" si="0"/>
        <v>0.11548848292295473</v>
      </c>
      <c r="M12" s="60">
        <f t="shared" si="0"/>
        <v>8.2519863791146425E-2</v>
      </c>
      <c r="N12" s="245">
        <f t="shared" si="0"/>
        <v>6.3884007029876982E-2</v>
      </c>
      <c r="O12" s="135">
        <f t="shared" si="0"/>
        <v>3.1913959613696224E-2</v>
      </c>
      <c r="P12" s="135">
        <f t="shared" si="0"/>
        <v>2.103587962962963E-2</v>
      </c>
      <c r="Q12" s="135">
        <f t="shared" si="0"/>
        <v>1.579747935680139E-2</v>
      </c>
      <c r="R12" s="135">
        <f t="shared" si="0"/>
        <v>8.5832349468713091E-3</v>
      </c>
      <c r="S12" s="135">
        <f t="shared" si="0"/>
        <v>4.7578534031413617E-3</v>
      </c>
      <c r="T12" s="135">
        <f t="shared" si="0"/>
        <v>3.0291666666666666E-3</v>
      </c>
      <c r="U12" s="135">
        <f t="shared" si="0"/>
        <v>2.138235294117647E-3</v>
      </c>
    </row>
    <row r="13" spans="1:21" ht="15" customHeight="1">
      <c r="A13" s="42">
        <f>G7</f>
        <v>0.21929999999999999</v>
      </c>
      <c r="C13" s="56" t="s">
        <v>859</v>
      </c>
      <c r="D13" s="56" t="str">
        <f>G10</f>
        <v>yellow</v>
      </c>
      <c r="E13" s="57">
        <f t="shared" si="1"/>
        <v>3.1328571428571426</v>
      </c>
      <c r="F13" s="132">
        <f t="shared" si="0"/>
        <v>1.5082530949105915</v>
      </c>
      <c r="G13" s="133">
        <f t="shared" si="0"/>
        <v>1</v>
      </c>
      <c r="H13" s="135">
        <f t="shared" si="0"/>
        <v>0.78321428571428564</v>
      </c>
      <c r="I13" s="58">
        <f t="shared" si="0"/>
        <v>0.59142394822006472</v>
      </c>
      <c r="J13" s="134">
        <f t="shared" si="0"/>
        <v>0.34809523809523807</v>
      </c>
      <c r="K13" s="135">
        <f t="shared" si="0"/>
        <v>0.21929999999999999</v>
      </c>
      <c r="L13" s="59">
        <f t="shared" si="0"/>
        <v>0.17418586179507548</v>
      </c>
      <c r="M13" s="60">
        <f t="shared" si="0"/>
        <v>0.12446083995459704</v>
      </c>
      <c r="N13" s="245">
        <f t="shared" si="0"/>
        <v>9.6353251318101935E-2</v>
      </c>
      <c r="O13" s="135">
        <f t="shared" si="0"/>
        <v>4.8134328358208953E-2</v>
      </c>
      <c r="P13" s="135">
        <f t="shared" si="0"/>
        <v>3.1727430555555554E-2</v>
      </c>
      <c r="Q13" s="135">
        <f t="shared" si="0"/>
        <v>2.3826597131681875E-2</v>
      </c>
      <c r="R13" s="135">
        <f t="shared" si="0"/>
        <v>1.29456906729634E-2</v>
      </c>
      <c r="S13" s="135">
        <f t="shared" si="0"/>
        <v>7.1760471204188481E-3</v>
      </c>
      <c r="T13" s="135">
        <f t="shared" si="0"/>
        <v>4.5687499999999999E-3</v>
      </c>
      <c r="U13" s="135">
        <f t="shared" si="0"/>
        <v>3.225E-3</v>
      </c>
    </row>
    <row r="14" spans="1:21" ht="15" customHeight="1">
      <c r="A14" s="42">
        <f>H7</f>
        <v>0.28000000000000003</v>
      </c>
      <c r="C14" s="220" t="s">
        <v>860</v>
      </c>
      <c r="D14" s="218" t="str">
        <f>H10</f>
        <v>Bioline</v>
      </c>
      <c r="E14" s="57">
        <f t="shared" si="1"/>
        <v>4</v>
      </c>
      <c r="F14" s="132">
        <f t="shared" si="1"/>
        <v>1.9257221458046769</v>
      </c>
      <c r="G14" s="133">
        <f t="shared" si="1"/>
        <v>1.2767897856817148</v>
      </c>
      <c r="H14" s="135">
        <f t="shared" si="0"/>
        <v>1</v>
      </c>
      <c r="I14" s="58">
        <f t="shared" ref="I14:U14" si="2">$D$3*($D$4)^$D$5*$A14/I$7</f>
        <v>0.75512405609492994</v>
      </c>
      <c r="J14" s="134">
        <f t="shared" si="2"/>
        <v>0.44444444444444448</v>
      </c>
      <c r="K14" s="135">
        <f t="shared" si="2"/>
        <v>0.28000000000000003</v>
      </c>
      <c r="L14" s="59">
        <f t="shared" si="2"/>
        <v>0.22239872915011918</v>
      </c>
      <c r="M14" s="60">
        <f t="shared" si="2"/>
        <v>0.15891032917139616</v>
      </c>
      <c r="N14" s="245">
        <f t="shared" si="2"/>
        <v>0.12302284710017578</v>
      </c>
      <c r="O14" s="135">
        <f t="shared" si="2"/>
        <v>6.1457418788410892E-2</v>
      </c>
      <c r="P14" s="135">
        <f t="shared" si="2"/>
        <v>4.0509259259259266E-2</v>
      </c>
      <c r="Q14" s="135">
        <f t="shared" si="2"/>
        <v>3.0421555845284661E-2</v>
      </c>
      <c r="R14" s="135">
        <f t="shared" si="2"/>
        <v>1.6528925619834711E-2</v>
      </c>
      <c r="S14" s="135">
        <f t="shared" si="2"/>
        <v>9.162303664921467E-3</v>
      </c>
      <c r="T14" s="135">
        <f t="shared" si="2"/>
        <v>5.8333333333333336E-3</v>
      </c>
      <c r="U14" s="135">
        <f t="shared" si="2"/>
        <v>4.1176470588235297E-3</v>
      </c>
    </row>
    <row r="15" spans="1:21" ht="15" customHeight="1">
      <c r="A15" s="42">
        <f>I7</f>
        <v>0.37080000000000002</v>
      </c>
      <c r="C15" s="220" t="s">
        <v>861</v>
      </c>
      <c r="D15" s="56" t="s">
        <v>256</v>
      </c>
      <c r="E15" s="57">
        <f t="shared" si="1"/>
        <v>5.2971428571428572</v>
      </c>
      <c r="F15" s="132">
        <f t="shared" si="0"/>
        <v>2.5502063273727651</v>
      </c>
      <c r="G15" s="133">
        <f t="shared" si="0"/>
        <v>1.6908344733242135</v>
      </c>
      <c r="H15" s="135">
        <f t="shared" si="0"/>
        <v>1.3242857142857143</v>
      </c>
      <c r="I15" s="58">
        <f t="shared" si="0"/>
        <v>1</v>
      </c>
      <c r="J15" s="134">
        <f t="shared" si="0"/>
        <v>0.58857142857142863</v>
      </c>
      <c r="K15" s="135">
        <f t="shared" si="0"/>
        <v>0.37080000000000002</v>
      </c>
      <c r="L15" s="59">
        <f t="shared" si="0"/>
        <v>0.29451945988880068</v>
      </c>
      <c r="M15" s="60">
        <f t="shared" si="0"/>
        <v>0.21044267877412032</v>
      </c>
      <c r="N15" s="245">
        <f t="shared" si="0"/>
        <v>0.16291739894551849</v>
      </c>
      <c r="O15" s="135">
        <f t="shared" si="0"/>
        <v>8.1387181738366995E-2</v>
      </c>
      <c r="P15" s="135">
        <f t="shared" si="0"/>
        <v>5.3645833333333337E-2</v>
      </c>
      <c r="Q15" s="135">
        <f t="shared" si="0"/>
        <v>4.0286831812255543E-2</v>
      </c>
      <c r="R15" s="135">
        <f t="shared" si="0"/>
        <v>2.1889020070838251E-2</v>
      </c>
      <c r="S15" s="135">
        <f t="shared" si="0"/>
        <v>1.2133507853403143E-2</v>
      </c>
      <c r="T15" s="135">
        <f t="shared" si="0"/>
        <v>7.7250000000000001E-3</v>
      </c>
      <c r="U15" s="135">
        <f t="shared" si="0"/>
        <v>5.4529411764705884E-3</v>
      </c>
    </row>
    <row r="16" spans="1:21" ht="15" customHeight="1">
      <c r="A16" s="42">
        <f>J7</f>
        <v>0.63</v>
      </c>
      <c r="C16" s="220" t="s">
        <v>862</v>
      </c>
      <c r="D16" s="56" t="str">
        <f>J10</f>
        <v>pink</v>
      </c>
      <c r="E16" s="57">
        <f t="shared" si="1"/>
        <v>9</v>
      </c>
      <c r="F16" s="132">
        <f t="shared" si="0"/>
        <v>4.3328748280605227</v>
      </c>
      <c r="G16" s="133">
        <f t="shared" si="0"/>
        <v>2.8727770177838576</v>
      </c>
      <c r="H16" s="135">
        <f t="shared" si="0"/>
        <v>2.25</v>
      </c>
      <c r="I16" s="58">
        <f t="shared" si="0"/>
        <v>1.6990291262135921</v>
      </c>
      <c r="J16" s="134">
        <f t="shared" si="0"/>
        <v>1</v>
      </c>
      <c r="K16" s="135">
        <f t="shared" si="0"/>
        <v>0.63</v>
      </c>
      <c r="L16" s="59">
        <f t="shared" si="0"/>
        <v>0.50039714058776807</v>
      </c>
      <c r="M16" s="60">
        <f t="shared" si="0"/>
        <v>0.35754824063564133</v>
      </c>
      <c r="N16" s="245">
        <f t="shared" si="0"/>
        <v>0.27680140597539543</v>
      </c>
      <c r="O16" s="135">
        <f t="shared" si="0"/>
        <v>0.13827919227392449</v>
      </c>
      <c r="P16" s="135">
        <f t="shared" si="0"/>
        <v>9.1145833333333329E-2</v>
      </c>
      <c r="Q16" s="135">
        <f t="shared" si="0"/>
        <v>6.8448500651890481E-2</v>
      </c>
      <c r="R16" s="135">
        <f t="shared" si="0"/>
        <v>3.7190082644628093E-2</v>
      </c>
      <c r="S16" s="135">
        <f t="shared" si="0"/>
        <v>2.0615183246073299E-2</v>
      </c>
      <c r="T16" s="135">
        <f t="shared" si="0"/>
        <v>1.3125E-2</v>
      </c>
      <c r="U16" s="135">
        <f t="shared" si="0"/>
        <v>9.2647058823529405E-3</v>
      </c>
    </row>
    <row r="17" spans="1:21" ht="15" customHeight="1">
      <c r="A17" s="43">
        <f>K7</f>
        <v>1</v>
      </c>
      <c r="C17" s="220" t="s">
        <v>863</v>
      </c>
      <c r="D17" s="56" t="str">
        <f>K10</f>
        <v>white</v>
      </c>
      <c r="E17" s="57">
        <f t="shared" si="1"/>
        <v>14.285714285714285</v>
      </c>
      <c r="F17" s="132">
        <f t="shared" si="0"/>
        <v>6.8775790921595599</v>
      </c>
      <c r="G17" s="133">
        <f t="shared" si="0"/>
        <v>4.5599635202918378</v>
      </c>
      <c r="H17" s="135">
        <f t="shared" si="0"/>
        <v>3.5714285714285712</v>
      </c>
      <c r="I17" s="58">
        <f t="shared" si="0"/>
        <v>2.6968716289104639</v>
      </c>
      <c r="J17" s="134">
        <f t="shared" si="0"/>
        <v>1.5873015873015872</v>
      </c>
      <c r="K17" s="135">
        <f t="shared" si="0"/>
        <v>1</v>
      </c>
      <c r="L17" s="59">
        <f t="shared" si="0"/>
        <v>0.79428117553613986</v>
      </c>
      <c r="M17" s="60">
        <f t="shared" si="0"/>
        <v>0.56753688989784334</v>
      </c>
      <c r="N17" s="245">
        <f t="shared" si="0"/>
        <v>0.43936731107205629</v>
      </c>
      <c r="O17" s="135">
        <f t="shared" si="0"/>
        <v>0.21949078138718173</v>
      </c>
      <c r="P17" s="135">
        <f t="shared" si="0"/>
        <v>0.14467592592592593</v>
      </c>
      <c r="Q17" s="135">
        <f t="shared" si="0"/>
        <v>0.10864841373315949</v>
      </c>
      <c r="R17" s="135">
        <f t="shared" si="0"/>
        <v>5.9031877213695391E-2</v>
      </c>
      <c r="S17" s="135">
        <f t="shared" si="0"/>
        <v>3.2722513089005235E-2</v>
      </c>
      <c r="T17" s="135">
        <f t="shared" si="0"/>
        <v>2.0833333333333332E-2</v>
      </c>
      <c r="U17" s="135">
        <f t="shared" si="0"/>
        <v>1.4705882352941176E-2</v>
      </c>
    </row>
    <row r="18" spans="1:21" ht="15" customHeight="1">
      <c r="A18" s="43">
        <f>L7</f>
        <v>1.2589999999999999</v>
      </c>
      <c r="C18" s="220" t="s">
        <v>864</v>
      </c>
      <c r="D18" s="56" t="str">
        <f>L10</f>
        <v>purple</v>
      </c>
      <c r="E18" s="57">
        <f t="shared" si="1"/>
        <v>17.985714285714284</v>
      </c>
      <c r="F18" s="132">
        <f t="shared" si="0"/>
        <v>8.6588720770288852</v>
      </c>
      <c r="G18" s="133">
        <f t="shared" si="0"/>
        <v>5.7409940720474228</v>
      </c>
      <c r="H18" s="135">
        <f t="shared" si="0"/>
        <v>4.496428571428571</v>
      </c>
      <c r="I18" s="58">
        <f t="shared" si="0"/>
        <v>3.3953613807982737</v>
      </c>
      <c r="J18" s="134">
        <f t="shared" si="0"/>
        <v>1.9984126984126982</v>
      </c>
      <c r="K18" s="135">
        <f t="shared" si="0"/>
        <v>1.2589999999999999</v>
      </c>
      <c r="L18" s="59">
        <f t="shared" si="0"/>
        <v>1</v>
      </c>
      <c r="M18" s="60">
        <f t="shared" si="0"/>
        <v>0.7145289443813847</v>
      </c>
      <c r="N18" s="245">
        <f t="shared" si="0"/>
        <v>0.55316344463971878</v>
      </c>
      <c r="O18" s="135">
        <f t="shared" si="0"/>
        <v>0.27633889376646176</v>
      </c>
      <c r="P18" s="135">
        <f t="shared" si="0"/>
        <v>0.18214699074074073</v>
      </c>
      <c r="Q18" s="135">
        <f t="shared" si="0"/>
        <v>0.13678835289004779</v>
      </c>
      <c r="R18" s="135">
        <f t="shared" si="0"/>
        <v>7.4321133412042495E-2</v>
      </c>
      <c r="S18" s="135">
        <f t="shared" si="0"/>
        <v>4.1197643979057591E-2</v>
      </c>
      <c r="T18" s="135">
        <f t="shared" si="0"/>
        <v>2.6229166666666665E-2</v>
      </c>
      <c r="U18" s="135">
        <f t="shared" si="0"/>
        <v>1.851470588235294E-2</v>
      </c>
    </row>
    <row r="19" spans="1:21" ht="15" customHeight="1">
      <c r="A19" s="43">
        <f>M7</f>
        <v>1.762</v>
      </c>
      <c r="C19" s="220" t="s">
        <v>865</v>
      </c>
      <c r="D19" s="56" t="str">
        <f>M10</f>
        <v>orange</v>
      </c>
      <c r="E19" s="57">
        <f t="shared" si="1"/>
        <v>25.171428571428571</v>
      </c>
      <c r="F19" s="132">
        <f t="shared" si="0"/>
        <v>12.118294360385145</v>
      </c>
      <c r="G19" s="133">
        <f t="shared" si="0"/>
        <v>8.0346557227542181</v>
      </c>
      <c r="H19" s="135">
        <f t="shared" si="0"/>
        <v>6.2928571428571427</v>
      </c>
      <c r="I19" s="58">
        <f t="shared" si="0"/>
        <v>4.7518878101402375</v>
      </c>
      <c r="J19" s="134">
        <f t="shared" si="0"/>
        <v>2.7968253968253967</v>
      </c>
      <c r="K19" s="135">
        <f t="shared" si="0"/>
        <v>1.762</v>
      </c>
      <c r="L19" s="59">
        <f t="shared" si="0"/>
        <v>1.3995234312946785</v>
      </c>
      <c r="M19" s="60">
        <f t="shared" si="0"/>
        <v>1</v>
      </c>
      <c r="N19" s="245">
        <f t="shared" si="0"/>
        <v>0.77416520210896311</v>
      </c>
      <c r="O19" s="135">
        <f t="shared" si="0"/>
        <v>0.38674275680421422</v>
      </c>
      <c r="P19" s="135">
        <f t="shared" si="0"/>
        <v>0.25491898148148151</v>
      </c>
      <c r="Q19" s="135">
        <f t="shared" si="0"/>
        <v>0.19143850499782702</v>
      </c>
      <c r="R19" s="135">
        <f t="shared" si="0"/>
        <v>0.10401416765053129</v>
      </c>
      <c r="S19" s="135">
        <f t="shared" si="0"/>
        <v>5.7657068062827228E-2</v>
      </c>
      <c r="T19" s="135">
        <f t="shared" si="0"/>
        <v>3.6708333333333336E-2</v>
      </c>
      <c r="U19" s="135">
        <f t="shared" si="0"/>
        <v>2.5911764705882353E-2</v>
      </c>
    </row>
    <row r="20" spans="1:21" ht="15" customHeight="1">
      <c r="A20" s="43">
        <f>N7</f>
        <v>2.2759999999999998</v>
      </c>
      <c r="C20" s="220" t="s">
        <v>866</v>
      </c>
      <c r="D20" s="56" t="str">
        <f>N10</f>
        <v>olive</v>
      </c>
      <c r="E20" s="57">
        <f t="shared" si="1"/>
        <v>32.514285714285705</v>
      </c>
      <c r="F20" s="132">
        <f t="shared" si="0"/>
        <v>15.653370013755156</v>
      </c>
      <c r="G20" s="133">
        <f t="shared" si="0"/>
        <v>10.378476972184222</v>
      </c>
      <c r="H20" s="135">
        <f t="shared" si="0"/>
        <v>8.1285714285714263</v>
      </c>
      <c r="I20" s="58">
        <f t="shared" si="0"/>
        <v>6.1380798274002153</v>
      </c>
      <c r="J20" s="134">
        <f t="shared" si="0"/>
        <v>3.6126984126984123</v>
      </c>
      <c r="K20" s="135">
        <f t="shared" si="0"/>
        <v>2.2759999999999998</v>
      </c>
      <c r="L20" s="59">
        <f t="shared" si="0"/>
        <v>1.8077839555202542</v>
      </c>
      <c r="M20" s="60">
        <f t="shared" si="0"/>
        <v>1.2917139614074913</v>
      </c>
      <c r="N20" s="245">
        <f t="shared" si="0"/>
        <v>1</v>
      </c>
      <c r="O20" s="135">
        <f t="shared" si="0"/>
        <v>0.49956101843722561</v>
      </c>
      <c r="P20" s="135">
        <f t="shared" si="0"/>
        <v>0.32928240740740738</v>
      </c>
      <c r="Q20" s="135">
        <f t="shared" si="0"/>
        <v>0.24728378965667097</v>
      </c>
      <c r="R20" s="135">
        <f t="shared" si="0"/>
        <v>0.1343565525383707</v>
      </c>
      <c r="S20" s="135">
        <f t="shared" si="0"/>
        <v>7.4476439790575916E-2</v>
      </c>
      <c r="T20" s="135">
        <f t="shared" si="0"/>
        <v>4.7416666666666663E-2</v>
      </c>
      <c r="U20" s="135">
        <f t="shared" si="0"/>
        <v>3.3470588235294113E-2</v>
      </c>
    </row>
    <row r="21" spans="1:21" ht="15" hidden="1" customHeight="1">
      <c r="A21" s="43">
        <f>O7</f>
        <v>4.556</v>
      </c>
      <c r="C21" s="220" t="s">
        <v>867</v>
      </c>
      <c r="D21" s="56" t="str">
        <f>O10</f>
        <v>small rivet</v>
      </c>
      <c r="E21" s="57">
        <f t="shared" si="1"/>
        <v>65.085714285714275</v>
      </c>
      <c r="F21" s="132">
        <f t="shared" si="0"/>
        <v>31.334250343878956</v>
      </c>
      <c r="G21" s="133">
        <f t="shared" si="0"/>
        <v>20.775193798449614</v>
      </c>
      <c r="H21" s="135">
        <f t="shared" si="0"/>
        <v>16.271428571428569</v>
      </c>
      <c r="I21" s="58">
        <f t="shared" si="0"/>
        <v>12.286947141316073</v>
      </c>
      <c r="J21" s="134">
        <f t="shared" si="0"/>
        <v>7.2317460317460318</v>
      </c>
      <c r="K21" s="135">
        <f t="shared" si="0"/>
        <v>4.556</v>
      </c>
      <c r="L21" s="59">
        <f t="shared" si="0"/>
        <v>3.6187450357426534</v>
      </c>
      <c r="M21" s="60">
        <f t="shared" si="0"/>
        <v>2.5856980703745744</v>
      </c>
      <c r="N21" s="245">
        <f t="shared" si="0"/>
        <v>2.0017574692442883</v>
      </c>
      <c r="O21" s="135">
        <f t="shared" si="0"/>
        <v>1</v>
      </c>
      <c r="P21" s="135">
        <f t="shared" si="0"/>
        <v>0.65914351851851849</v>
      </c>
      <c r="Q21" s="135">
        <f t="shared" si="0"/>
        <v>0.49500217296827465</v>
      </c>
      <c r="R21" s="135">
        <f t="shared" si="0"/>
        <v>0.26894923258559622</v>
      </c>
      <c r="S21" s="135">
        <f t="shared" si="0"/>
        <v>0.14908376963350786</v>
      </c>
      <c r="T21" s="135">
        <f t="shared" si="0"/>
        <v>9.4916666666666663E-2</v>
      </c>
      <c r="U21" s="135">
        <f t="shared" si="0"/>
        <v>6.7000000000000004E-2</v>
      </c>
    </row>
    <row r="22" spans="1:21" ht="15" hidden="1" customHeight="1">
      <c r="A22" s="43">
        <f>P7</f>
        <v>6.9119999999999999</v>
      </c>
      <c r="C22" s="220" t="s">
        <v>868</v>
      </c>
      <c r="D22" s="56" t="str">
        <f>P10</f>
        <v>medium rivet</v>
      </c>
      <c r="E22" s="57">
        <f t="shared" si="1"/>
        <v>98.742857142857133</v>
      </c>
      <c r="F22" s="132">
        <f t="shared" si="0"/>
        <v>47.537826685006877</v>
      </c>
      <c r="G22" s="133">
        <f t="shared" si="0"/>
        <v>31.518467852257182</v>
      </c>
      <c r="H22" s="135">
        <f t="shared" si="0"/>
        <v>24.685714285714283</v>
      </c>
      <c r="I22" s="58">
        <f t="shared" si="0"/>
        <v>18.640776699029125</v>
      </c>
      <c r="J22" s="134">
        <f t="shared" si="0"/>
        <v>10.971428571428572</v>
      </c>
      <c r="K22" s="135">
        <f t="shared" si="0"/>
        <v>6.9119999999999999</v>
      </c>
      <c r="L22" s="59">
        <f t="shared" si="0"/>
        <v>5.4900714853057986</v>
      </c>
      <c r="M22" s="60">
        <f t="shared" si="0"/>
        <v>3.9228149829738932</v>
      </c>
      <c r="N22" s="245">
        <f t="shared" si="0"/>
        <v>3.036906854130053</v>
      </c>
      <c r="O22" s="135">
        <f t="shared" si="0"/>
        <v>1.5171202809482001</v>
      </c>
      <c r="P22" s="135">
        <f t="shared" si="0"/>
        <v>1</v>
      </c>
      <c r="Q22" s="135">
        <f t="shared" si="0"/>
        <v>0.75097783572359833</v>
      </c>
      <c r="R22" s="135">
        <f t="shared" si="0"/>
        <v>0.40802833530106253</v>
      </c>
      <c r="S22" s="135">
        <f t="shared" si="0"/>
        <v>0.2261780104712042</v>
      </c>
      <c r="T22" s="135">
        <f t="shared" si="0"/>
        <v>0.14399999999999999</v>
      </c>
      <c r="U22" s="135">
        <f t="shared" si="0"/>
        <v>0.10164705882352941</v>
      </c>
    </row>
    <row r="23" spans="1:21" ht="15" hidden="1" customHeight="1">
      <c r="A23" s="43">
        <f>Q7</f>
        <v>9.2040000000000006</v>
      </c>
      <c r="C23" s="220" t="s">
        <v>869</v>
      </c>
      <c r="D23" s="56" t="str">
        <f>Q10</f>
        <v>large rivet</v>
      </c>
      <c r="E23" s="57">
        <f t="shared" si="1"/>
        <v>131.48571428571429</v>
      </c>
      <c r="F23" s="132">
        <f t="shared" si="0"/>
        <v>63.301237964236591</v>
      </c>
      <c r="G23" s="133">
        <f t="shared" si="0"/>
        <v>41.969904240766077</v>
      </c>
      <c r="H23" s="135">
        <f t="shared" si="0"/>
        <v>32.871428571428574</v>
      </c>
      <c r="I23" s="58">
        <f t="shared" si="0"/>
        <v>24.822006472491911</v>
      </c>
      <c r="J23" s="134">
        <f t="shared" si="0"/>
        <v>14.609523809523811</v>
      </c>
      <c r="K23" s="135">
        <f t="shared" si="0"/>
        <v>9.2040000000000006</v>
      </c>
      <c r="L23" s="59">
        <f t="shared" si="0"/>
        <v>7.3105639396346316</v>
      </c>
      <c r="M23" s="60">
        <f t="shared" si="0"/>
        <v>5.2236095346197509</v>
      </c>
      <c r="N23" s="245">
        <f t="shared" si="0"/>
        <v>4.0439367311072063</v>
      </c>
      <c r="O23" s="135">
        <f t="shared" si="0"/>
        <v>2.0201931518876211</v>
      </c>
      <c r="P23" s="135">
        <f t="shared" si="0"/>
        <v>1.3315972222222223</v>
      </c>
      <c r="Q23" s="135">
        <f t="shared" si="0"/>
        <v>1</v>
      </c>
      <c r="R23" s="135">
        <f t="shared" si="0"/>
        <v>0.54332939787485246</v>
      </c>
      <c r="S23" s="135">
        <f t="shared" si="0"/>
        <v>0.30117801047120424</v>
      </c>
      <c r="T23" s="135">
        <f t="shared" si="0"/>
        <v>0.19175</v>
      </c>
      <c r="U23" s="135">
        <f t="shared" si="0"/>
        <v>0.13535294117647059</v>
      </c>
    </row>
    <row r="24" spans="1:21" ht="15" hidden="1" customHeight="1">
      <c r="A24" s="8">
        <f>R7</f>
        <v>16.940000000000001</v>
      </c>
      <c r="C24" s="220" t="s">
        <v>870</v>
      </c>
      <c r="D24" s="56" t="str">
        <f>R10</f>
        <v>5/32 washer</v>
      </c>
      <c r="E24" s="57">
        <f t="shared" si="1"/>
        <v>242</v>
      </c>
      <c r="F24" s="132">
        <f t="shared" si="0"/>
        <v>116.50618982118296</v>
      </c>
      <c r="G24" s="133">
        <f t="shared" si="0"/>
        <v>77.245782033743737</v>
      </c>
      <c r="H24" s="135">
        <f t="shared" si="0"/>
        <v>60.5</v>
      </c>
      <c r="I24" s="58">
        <f t="shared" si="0"/>
        <v>45.685005393743261</v>
      </c>
      <c r="J24" s="134">
        <f t="shared" si="0"/>
        <v>26.888888888888889</v>
      </c>
      <c r="K24" s="135">
        <f t="shared" si="0"/>
        <v>16.940000000000001</v>
      </c>
      <c r="L24" s="59">
        <f t="shared" si="0"/>
        <v>13.455123113582211</v>
      </c>
      <c r="M24" s="60">
        <f t="shared" si="0"/>
        <v>9.6140749148694677</v>
      </c>
      <c r="N24" s="245">
        <f t="shared" si="0"/>
        <v>7.4428822495606335</v>
      </c>
      <c r="O24" s="135">
        <f t="shared" si="0"/>
        <v>3.7181738366988588</v>
      </c>
      <c r="P24" s="135">
        <f t="shared" si="0"/>
        <v>2.4508101851851856</v>
      </c>
      <c r="Q24" s="135">
        <f t="shared" si="0"/>
        <v>1.8405041286397219</v>
      </c>
      <c r="R24" s="135">
        <f t="shared" si="0"/>
        <v>1</v>
      </c>
      <c r="S24" s="135">
        <f t="shared" si="0"/>
        <v>0.55431937172774881</v>
      </c>
      <c r="T24" s="135">
        <f t="shared" si="0"/>
        <v>0.35291666666666671</v>
      </c>
      <c r="U24" s="135">
        <f t="shared" si="0"/>
        <v>0.24911764705882355</v>
      </c>
    </row>
    <row r="25" spans="1:21" ht="15" hidden="1" customHeight="1">
      <c r="A25" s="8">
        <f>S7</f>
        <v>30.56</v>
      </c>
      <c r="C25" s="220" t="s">
        <v>871</v>
      </c>
      <c r="D25" s="56" t="str">
        <f>S10</f>
        <v>5mm washer</v>
      </c>
      <c r="E25" s="57">
        <f t="shared" si="1"/>
        <v>436.5714285714285</v>
      </c>
      <c r="F25" s="132">
        <f t="shared" si="0"/>
        <v>210.17881705639613</v>
      </c>
      <c r="G25" s="133">
        <f t="shared" si="0"/>
        <v>139.35248518011855</v>
      </c>
      <c r="H25" s="135">
        <f t="shared" si="0"/>
        <v>109.14285714285712</v>
      </c>
      <c r="I25" s="58">
        <f t="shared" si="0"/>
        <v>82.416396979503773</v>
      </c>
      <c r="J25" s="134">
        <f t="shared" si="0"/>
        <v>48.507936507936506</v>
      </c>
      <c r="K25" s="135">
        <f t="shared" si="0"/>
        <v>30.56</v>
      </c>
      <c r="L25" s="59">
        <f t="shared" si="0"/>
        <v>24.273232724384432</v>
      </c>
      <c r="M25" s="60">
        <f t="shared" si="0"/>
        <v>17.343927355278094</v>
      </c>
      <c r="N25" s="245">
        <f t="shared" si="0"/>
        <v>13.427065026362039</v>
      </c>
      <c r="O25" s="135">
        <f t="shared" si="0"/>
        <v>6.707638279192274</v>
      </c>
      <c r="P25" s="135">
        <f t="shared" si="0"/>
        <v>4.4212962962962958</v>
      </c>
      <c r="Q25" s="135">
        <f t="shared" si="0"/>
        <v>3.320295523685354</v>
      </c>
      <c r="R25" s="135">
        <f t="shared" si="0"/>
        <v>1.804014167650531</v>
      </c>
      <c r="S25" s="135">
        <f t="shared" si="0"/>
        <v>1</v>
      </c>
      <c r="T25" s="135">
        <f t="shared" si="0"/>
        <v>0.6366666666666666</v>
      </c>
      <c r="U25" s="135">
        <f t="shared" si="0"/>
        <v>0.44941176470588234</v>
      </c>
    </row>
    <row r="26" spans="1:21" ht="15" hidden="1" customHeight="1">
      <c r="A26" s="8">
        <f>T7</f>
        <v>48</v>
      </c>
      <c r="C26" s="220" t="s">
        <v>872</v>
      </c>
      <c r="D26" s="56" t="str">
        <f>T10</f>
        <v>1/4 washer</v>
      </c>
      <c r="E26" s="57">
        <f t="shared" si="1"/>
        <v>685.71428571428567</v>
      </c>
      <c r="F26" s="132">
        <f t="shared" si="0"/>
        <v>330.12379642365886</v>
      </c>
      <c r="G26" s="133">
        <f t="shared" si="0"/>
        <v>218.87824897400822</v>
      </c>
      <c r="H26" s="135">
        <f t="shared" ref="H26:H27" si="3">$D$3*($D$4)^$D$5*$A26/H$7</f>
        <v>171.42857142857142</v>
      </c>
      <c r="I26" s="58">
        <f t="shared" si="0"/>
        <v>129.44983818770226</v>
      </c>
      <c r="J26" s="134">
        <f t="shared" si="0"/>
        <v>76.19047619047619</v>
      </c>
      <c r="K26" s="135">
        <f t="shared" si="0"/>
        <v>48</v>
      </c>
      <c r="L26" s="59">
        <f t="shared" si="0"/>
        <v>38.12549642573471</v>
      </c>
      <c r="M26" s="60">
        <f t="shared" si="0"/>
        <v>27.241770715096482</v>
      </c>
      <c r="N26" s="245">
        <f t="shared" si="0"/>
        <v>21.0896309314587</v>
      </c>
      <c r="O26" s="135">
        <f t="shared" si="0"/>
        <v>10.535557506584723</v>
      </c>
      <c r="P26" s="135">
        <f t="shared" si="0"/>
        <v>6.9444444444444446</v>
      </c>
      <c r="Q26" s="135">
        <f t="shared" si="0"/>
        <v>5.2151238591916558</v>
      </c>
      <c r="R26" s="135">
        <f t="shared" si="0"/>
        <v>2.8335301062573786</v>
      </c>
      <c r="S26" s="135">
        <f t="shared" si="0"/>
        <v>1.5706806282722514</v>
      </c>
      <c r="T26" s="135">
        <f t="shared" si="0"/>
        <v>1</v>
      </c>
      <c r="U26" s="135">
        <f t="shared" si="0"/>
        <v>0.70588235294117652</v>
      </c>
    </row>
    <row r="27" spans="1:21" ht="15" hidden="1" customHeight="1">
      <c r="A27" s="8">
        <f>U7</f>
        <v>68</v>
      </c>
      <c r="C27" s="220" t="s">
        <v>105</v>
      </c>
      <c r="D27" s="61" t="str">
        <f>U10</f>
        <v>7 mm</v>
      </c>
      <c r="E27" s="57">
        <f t="shared" si="1"/>
        <v>971.42857142857133</v>
      </c>
      <c r="F27" s="132">
        <f t="shared" si="0"/>
        <v>467.67537826685009</v>
      </c>
      <c r="G27" s="133">
        <f t="shared" si="0"/>
        <v>310.07751937984494</v>
      </c>
      <c r="H27" s="135">
        <f t="shared" si="3"/>
        <v>242.85714285714283</v>
      </c>
      <c r="I27" s="58">
        <f t="shared" si="0"/>
        <v>183.38727076591152</v>
      </c>
      <c r="J27" s="134">
        <f t="shared" si="0"/>
        <v>107.93650793650794</v>
      </c>
      <c r="K27" s="135">
        <f t="shared" si="0"/>
        <v>68</v>
      </c>
      <c r="L27" s="59">
        <f t="shared" si="0"/>
        <v>54.011119936457511</v>
      </c>
      <c r="M27" s="60">
        <f t="shared" si="0"/>
        <v>38.592508513053346</v>
      </c>
      <c r="N27" s="245">
        <f t="shared" si="0"/>
        <v>29.876977152899826</v>
      </c>
      <c r="O27" s="135">
        <f t="shared" si="0"/>
        <v>14.925373134328359</v>
      </c>
      <c r="P27" s="135">
        <f t="shared" si="0"/>
        <v>9.8379629629629637</v>
      </c>
      <c r="Q27" s="135">
        <f t="shared" si="0"/>
        <v>7.3880921338548449</v>
      </c>
      <c r="R27" s="135">
        <f t="shared" si="0"/>
        <v>4.0141676505312862</v>
      </c>
      <c r="S27" s="135">
        <f t="shared" si="0"/>
        <v>2.2251308900523563</v>
      </c>
      <c r="T27" s="135">
        <f t="shared" si="0"/>
        <v>1.4166666666666667</v>
      </c>
      <c r="U27" s="135">
        <f t="shared" si="0"/>
        <v>1</v>
      </c>
    </row>
    <row r="28" spans="1:21" ht="25.5" hidden="1">
      <c r="C28" s="221" t="s">
        <v>839</v>
      </c>
      <c r="D28" s="62" t="s">
        <v>263</v>
      </c>
      <c r="E28" s="63">
        <f t="shared" ref="E28:U28" si="4">E12*1.055</f>
        <v>2.191385714285714</v>
      </c>
      <c r="F28" s="64">
        <f t="shared" si="4"/>
        <v>1.0549999999999999</v>
      </c>
      <c r="G28" s="65">
        <f t="shared" si="4"/>
        <v>0.69948472412220708</v>
      </c>
      <c r="H28" s="68">
        <f t="shared" si="4"/>
        <v>0.54784642857142851</v>
      </c>
      <c r="I28" s="66">
        <f t="shared" si="4"/>
        <v>0.41369201725997834</v>
      </c>
      <c r="J28" s="67">
        <f t="shared" si="4"/>
        <v>0.24348730158730159</v>
      </c>
      <c r="K28" s="68">
        <f t="shared" si="4"/>
        <v>0.15339700000000001</v>
      </c>
      <c r="L28" s="69">
        <f t="shared" si="4"/>
        <v>0.12184034948371723</v>
      </c>
      <c r="M28" s="136">
        <f t="shared" si="4"/>
        <v>8.705845629965947E-2</v>
      </c>
      <c r="N28" s="246">
        <f t="shared" si="4"/>
        <v>6.7397627416520209E-2</v>
      </c>
      <c r="O28" s="68">
        <f t="shared" si="4"/>
        <v>3.3669227392449513E-2</v>
      </c>
      <c r="P28" s="68">
        <f t="shared" si="4"/>
        <v>2.2192853009259259E-2</v>
      </c>
      <c r="Q28" s="68">
        <f t="shared" si="4"/>
        <v>1.6666340721425466E-2</v>
      </c>
      <c r="R28" s="68">
        <f t="shared" si="4"/>
        <v>9.0553128689492314E-3</v>
      </c>
      <c r="S28" s="68">
        <f t="shared" si="4"/>
        <v>5.0195353403141366E-3</v>
      </c>
      <c r="T28" s="68">
        <f t="shared" si="4"/>
        <v>3.195770833333333E-3</v>
      </c>
      <c r="U28" s="68">
        <f t="shared" si="4"/>
        <v>2.2558382352941176E-3</v>
      </c>
    </row>
    <row r="29" spans="1:21" ht="25.5" hidden="1">
      <c r="C29" s="221" t="s">
        <v>839</v>
      </c>
      <c r="D29" s="62" t="s">
        <v>264</v>
      </c>
      <c r="E29" s="70">
        <f t="shared" ref="E29:U29" si="5">E12*55.4</f>
        <v>115.07371428571427</v>
      </c>
      <c r="F29" s="71">
        <f t="shared" si="5"/>
        <v>55.4</v>
      </c>
      <c r="G29" s="72">
        <f t="shared" si="5"/>
        <v>36.731235750114003</v>
      </c>
      <c r="H29" s="79">
        <f t="shared" si="5"/>
        <v>28.768428571428569</v>
      </c>
      <c r="I29" s="73">
        <f t="shared" si="5"/>
        <v>21.723732470334411</v>
      </c>
      <c r="J29" s="74">
        <f t="shared" si="5"/>
        <v>12.785968253968255</v>
      </c>
      <c r="K29" s="75">
        <f t="shared" si="5"/>
        <v>8.055159999999999</v>
      </c>
      <c r="L29" s="76">
        <f t="shared" si="5"/>
        <v>6.3980619539316921</v>
      </c>
      <c r="M29" s="77">
        <f t="shared" si="5"/>
        <v>4.5716004540295119</v>
      </c>
      <c r="N29" s="247">
        <f t="shared" si="5"/>
        <v>3.5391739894551848</v>
      </c>
      <c r="O29" s="75">
        <f t="shared" si="5"/>
        <v>1.7680333625987708</v>
      </c>
      <c r="P29" s="75">
        <f t="shared" si="5"/>
        <v>1.1653877314814816</v>
      </c>
      <c r="Q29" s="68">
        <f t="shared" si="5"/>
        <v>0.87518035636679703</v>
      </c>
      <c r="R29" s="68">
        <f t="shared" si="5"/>
        <v>0.47551121605667052</v>
      </c>
      <c r="S29" s="68">
        <f t="shared" si="5"/>
        <v>0.26358507853403146</v>
      </c>
      <c r="T29" s="68">
        <f t="shared" si="5"/>
        <v>0.16781583333333333</v>
      </c>
      <c r="U29" s="68">
        <f t="shared" si="5"/>
        <v>0.11845823529411764</v>
      </c>
    </row>
    <row r="30" spans="1:21" ht="25.5" hidden="1">
      <c r="C30" s="221" t="s">
        <v>840</v>
      </c>
      <c r="D30" s="62" t="s">
        <v>673</v>
      </c>
      <c r="E30" s="70">
        <f t="shared" ref="E30:U30" si="6">E12*31.7</f>
        <v>65.84542857142857</v>
      </c>
      <c r="F30" s="71">
        <f t="shared" si="6"/>
        <v>31.7</v>
      </c>
      <c r="G30" s="72">
        <f t="shared" si="6"/>
        <v>21.017692658458735</v>
      </c>
      <c r="H30" s="79">
        <f t="shared" si="6"/>
        <v>16.461357142857143</v>
      </c>
      <c r="I30" s="73">
        <f t="shared" si="6"/>
        <v>12.430366774541531</v>
      </c>
      <c r="J30" s="78">
        <f t="shared" si="6"/>
        <v>7.3161587301587305</v>
      </c>
      <c r="K30" s="75">
        <f t="shared" si="6"/>
        <v>4.6091800000000003</v>
      </c>
      <c r="L30" s="76">
        <f t="shared" si="6"/>
        <v>3.6609849086576647</v>
      </c>
      <c r="M30" s="77">
        <f t="shared" si="6"/>
        <v>2.6158796821793415</v>
      </c>
      <c r="N30" s="247">
        <f t="shared" si="6"/>
        <v>2.0251230228471004</v>
      </c>
      <c r="O30" s="75">
        <f t="shared" si="6"/>
        <v>1.0116725197541703</v>
      </c>
      <c r="P30" s="68">
        <f t="shared" si="6"/>
        <v>0.6668373842592592</v>
      </c>
      <c r="Q30" s="68">
        <f t="shared" si="6"/>
        <v>0.5007800956106041</v>
      </c>
      <c r="R30" s="68">
        <f t="shared" si="6"/>
        <v>0.27208854781582048</v>
      </c>
      <c r="S30" s="68">
        <f t="shared" si="6"/>
        <v>0.15082395287958117</v>
      </c>
      <c r="T30" s="68">
        <f t="shared" si="6"/>
        <v>9.602458333333333E-2</v>
      </c>
      <c r="U30" s="68">
        <f t="shared" si="6"/>
        <v>6.7782058823529404E-2</v>
      </c>
    </row>
    <row r="31" spans="1:21" ht="25.5" hidden="1">
      <c r="C31" s="221" t="s">
        <v>841</v>
      </c>
      <c r="D31" s="62" t="s">
        <v>674</v>
      </c>
      <c r="E31" s="70">
        <f t="shared" ref="E31:U31" si="7">E12*639</f>
        <v>1327.2942857142857</v>
      </c>
      <c r="F31" s="71">
        <f t="shared" si="7"/>
        <v>639</v>
      </c>
      <c r="G31" s="72">
        <f t="shared" si="7"/>
        <v>423.66894664842687</v>
      </c>
      <c r="H31" s="79">
        <f t="shared" si="7"/>
        <v>331.82357142857143</v>
      </c>
      <c r="I31" s="73">
        <f t="shared" si="7"/>
        <v>250.56796116504853</v>
      </c>
      <c r="J31" s="74">
        <f t="shared" si="7"/>
        <v>147.47714285714287</v>
      </c>
      <c r="K31" s="79">
        <f t="shared" si="7"/>
        <v>92.910600000000002</v>
      </c>
      <c r="L31" s="80">
        <f t="shared" si="7"/>
        <v>73.79714058776807</v>
      </c>
      <c r="M31" s="81">
        <f t="shared" si="7"/>
        <v>52.730192962542567</v>
      </c>
      <c r="N31" s="248">
        <f t="shared" si="7"/>
        <v>40.821880492091388</v>
      </c>
      <c r="O31" s="79">
        <f t="shared" si="7"/>
        <v>20.393020193151887</v>
      </c>
      <c r="P31" s="79">
        <f t="shared" si="7"/>
        <v>13.441927083333333</v>
      </c>
      <c r="Q31" s="79">
        <f t="shared" si="7"/>
        <v>10.094589308996088</v>
      </c>
      <c r="R31" s="75">
        <f t="shared" si="7"/>
        <v>5.4846871310507668</v>
      </c>
      <c r="S31" s="75">
        <f t="shared" si="7"/>
        <v>3.0402683246073301</v>
      </c>
      <c r="T31" s="75">
        <f t="shared" si="7"/>
        <v>1.9356374999999999</v>
      </c>
      <c r="U31" s="75">
        <f t="shared" si="7"/>
        <v>1.3663323529411764</v>
      </c>
    </row>
    <row r="32" spans="1:21" ht="38.25" hidden="1">
      <c r="C32" s="221" t="s">
        <v>1038</v>
      </c>
      <c r="D32" s="62" t="s">
        <v>265</v>
      </c>
      <c r="E32" s="70">
        <f t="shared" ref="E32:U32" si="8">E12*31.7</f>
        <v>65.84542857142857</v>
      </c>
      <c r="F32" s="71">
        <f t="shared" si="8"/>
        <v>31.7</v>
      </c>
      <c r="G32" s="72">
        <f t="shared" si="8"/>
        <v>21.017692658458735</v>
      </c>
      <c r="H32" s="75">
        <f t="shared" si="8"/>
        <v>16.461357142857143</v>
      </c>
      <c r="I32" s="73">
        <f t="shared" si="8"/>
        <v>12.430366774541531</v>
      </c>
      <c r="J32" s="78">
        <f t="shared" si="8"/>
        <v>7.3161587301587305</v>
      </c>
      <c r="K32" s="75">
        <f t="shared" si="8"/>
        <v>4.6091800000000003</v>
      </c>
      <c r="L32" s="76">
        <f t="shared" si="8"/>
        <v>3.6609849086576647</v>
      </c>
      <c r="M32" s="77">
        <f t="shared" si="8"/>
        <v>2.6158796821793415</v>
      </c>
      <c r="N32" s="247">
        <f t="shared" si="8"/>
        <v>2.0251230228471004</v>
      </c>
      <c r="O32" s="75">
        <f t="shared" si="8"/>
        <v>1.0116725197541703</v>
      </c>
      <c r="P32" s="68">
        <f t="shared" si="8"/>
        <v>0.6668373842592592</v>
      </c>
      <c r="Q32" s="68">
        <f t="shared" si="8"/>
        <v>0.5007800956106041</v>
      </c>
      <c r="R32" s="68">
        <f t="shared" si="8"/>
        <v>0.27208854781582048</v>
      </c>
      <c r="S32" s="68">
        <f t="shared" si="8"/>
        <v>0.15082395287958117</v>
      </c>
      <c r="T32" s="68">
        <f t="shared" si="8"/>
        <v>9.602458333333333E-2</v>
      </c>
      <c r="U32" s="68">
        <f t="shared" si="8"/>
        <v>6.7782058823529404E-2</v>
      </c>
    </row>
    <row r="33" spans="3:21" ht="38.25" hidden="1">
      <c r="C33" s="221" t="s">
        <v>1038</v>
      </c>
      <c r="D33" s="62" t="s">
        <v>266</v>
      </c>
      <c r="E33" s="70">
        <f t="shared" ref="E33:U33" si="9">E12*528</f>
        <v>1096.7314285714285</v>
      </c>
      <c r="F33" s="71">
        <f t="shared" si="9"/>
        <v>528</v>
      </c>
      <c r="G33" s="72">
        <f t="shared" si="9"/>
        <v>350.07387140902875</v>
      </c>
      <c r="H33" s="79">
        <f t="shared" si="9"/>
        <v>274.18285714285713</v>
      </c>
      <c r="I33" s="73">
        <f t="shared" si="9"/>
        <v>207.04207119741099</v>
      </c>
      <c r="J33" s="74">
        <f t="shared" si="9"/>
        <v>121.85904761904763</v>
      </c>
      <c r="K33" s="79">
        <f t="shared" si="9"/>
        <v>76.771200000000007</v>
      </c>
      <c r="L33" s="80">
        <f t="shared" si="9"/>
        <v>60.977918983320095</v>
      </c>
      <c r="M33" s="81">
        <f t="shared" si="9"/>
        <v>43.570488081725316</v>
      </c>
      <c r="N33" s="248">
        <f t="shared" si="9"/>
        <v>33.730755711775046</v>
      </c>
      <c r="O33" s="79">
        <f t="shared" si="9"/>
        <v>16.850570676031605</v>
      </c>
      <c r="P33" s="79">
        <f t="shared" si="9"/>
        <v>11.106944444444444</v>
      </c>
      <c r="Q33" s="75">
        <f t="shared" si="9"/>
        <v>8.3410691003911346</v>
      </c>
      <c r="R33" s="75">
        <f t="shared" si="9"/>
        <v>4.5319480519480511</v>
      </c>
      <c r="S33" s="75">
        <f t="shared" si="9"/>
        <v>2.5121465968586389</v>
      </c>
      <c r="T33" s="75">
        <f t="shared" si="9"/>
        <v>1.5993999999999999</v>
      </c>
      <c r="U33" s="75">
        <f t="shared" si="9"/>
        <v>1.1289882352941176</v>
      </c>
    </row>
    <row r="34" spans="3:21">
      <c r="D34" s="1"/>
    </row>
    <row r="35" spans="3:21">
      <c r="D35" s="1"/>
    </row>
    <row r="36" spans="3:21">
      <c r="D36" s="1"/>
    </row>
  </sheetData>
  <mergeCells count="1">
    <mergeCell ref="C9:G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2:U33"/>
  <sheetViews>
    <sheetView workbookViewId="0">
      <selection activeCell="C8" sqref="C8"/>
    </sheetView>
  </sheetViews>
  <sheetFormatPr defaultRowHeight="12.75"/>
  <cols>
    <col min="1" max="1" width="6.5703125" bestFit="1" customWidth="1"/>
    <col min="2" max="2" width="1.85546875" customWidth="1"/>
    <col min="3" max="3" width="23" customWidth="1"/>
    <col min="4" max="4" width="11.5703125" customWidth="1"/>
    <col min="5" max="7" width="7" bestFit="1" customWidth="1"/>
    <col min="8" max="8" width="7" customWidth="1"/>
    <col min="9" max="9" width="7" bestFit="1" customWidth="1"/>
    <col min="10" max="14" width="6.5703125" bestFit="1" customWidth="1"/>
    <col min="15" max="15" width="0" hidden="1" customWidth="1"/>
    <col min="16" max="16" width="11.28515625" hidden="1" customWidth="1"/>
    <col min="17" max="17" width="8.5703125" hidden="1" customWidth="1"/>
    <col min="18" max="18" width="11" hidden="1" customWidth="1"/>
    <col min="19" max="19" width="11.5703125" hidden="1" customWidth="1"/>
    <col min="20" max="20" width="10" hidden="1" customWidth="1"/>
    <col min="21" max="21" width="8.140625" hidden="1" customWidth="1"/>
  </cols>
  <sheetData>
    <row r="2" spans="1:21" ht="23.25">
      <c r="A2" s="9"/>
      <c r="C2" s="9" t="s">
        <v>268</v>
      </c>
    </row>
    <row r="3" spans="1:21">
      <c r="Q3" s="3"/>
      <c r="R3" s="3"/>
      <c r="S3" s="3"/>
      <c r="T3" s="3"/>
      <c r="U3" s="3"/>
    </row>
    <row r="4" spans="1:21">
      <c r="D4" t="s">
        <v>298</v>
      </c>
      <c r="E4" s="26">
        <v>7.0000000000000007E-2</v>
      </c>
      <c r="F4" s="26">
        <v>0.1454</v>
      </c>
      <c r="G4" s="26">
        <v>0.21929999999999999</v>
      </c>
      <c r="H4" s="26">
        <v>0.28000000000000003</v>
      </c>
      <c r="I4" s="26">
        <v>0.37080000000000002</v>
      </c>
      <c r="J4" s="26">
        <v>0.63</v>
      </c>
      <c r="K4" s="26">
        <v>1</v>
      </c>
      <c r="L4" s="26">
        <v>1.2589999999999999</v>
      </c>
      <c r="M4" s="26">
        <v>1.762</v>
      </c>
      <c r="N4" s="26">
        <v>2.2759999999999998</v>
      </c>
      <c r="O4" s="26">
        <v>4.556</v>
      </c>
      <c r="P4" s="26">
        <v>6.9119999999999999</v>
      </c>
      <c r="Q4" s="26">
        <v>9.2040000000000006</v>
      </c>
      <c r="R4" s="44">
        <v>16.940000000000001</v>
      </c>
      <c r="S4" s="44">
        <v>30.56</v>
      </c>
      <c r="T4" s="44">
        <v>48</v>
      </c>
      <c r="U4" s="44">
        <v>68</v>
      </c>
    </row>
    <row r="5" spans="1:21" hidden="1">
      <c r="J5" t="s">
        <v>297</v>
      </c>
    </row>
    <row r="6" spans="1:21" hidden="1"/>
    <row r="7" spans="1:21" ht="25.5">
      <c r="A7" s="6"/>
      <c r="E7" s="7" t="s">
        <v>417</v>
      </c>
      <c r="F7" s="7" t="s">
        <v>255</v>
      </c>
      <c r="G7" s="7" t="s">
        <v>262</v>
      </c>
      <c r="H7" s="211" t="s">
        <v>1039</v>
      </c>
      <c r="I7" s="7" t="s">
        <v>256</v>
      </c>
      <c r="J7" s="7" t="s">
        <v>257</v>
      </c>
      <c r="K7" s="7" t="s">
        <v>258</v>
      </c>
      <c r="L7" s="7" t="s">
        <v>259</v>
      </c>
      <c r="M7" s="7" t="s">
        <v>260</v>
      </c>
      <c r="N7" s="7" t="s">
        <v>261</v>
      </c>
      <c r="O7" s="7" t="s">
        <v>676</v>
      </c>
      <c r="P7" s="7" t="s">
        <v>677</v>
      </c>
      <c r="Q7" s="7" t="s">
        <v>678</v>
      </c>
      <c r="R7" s="7" t="s">
        <v>269</v>
      </c>
      <c r="S7" s="7" t="s">
        <v>270</v>
      </c>
      <c r="T7" s="7" t="s">
        <v>267</v>
      </c>
      <c r="U7" s="7" t="s">
        <v>675</v>
      </c>
    </row>
    <row r="8" spans="1:21">
      <c r="A8" s="42">
        <f>E4</f>
        <v>7.0000000000000007E-2</v>
      </c>
      <c r="C8" t="s">
        <v>857</v>
      </c>
      <c r="D8" t="str">
        <f>E7</f>
        <v>black or MS</v>
      </c>
      <c r="E8" s="2">
        <f>1*$A8/E$4</f>
        <v>1</v>
      </c>
      <c r="F8" s="3">
        <f t="shared" ref="E8:U24" si="0">1*$A8/F$4</f>
        <v>0.48143053645116923</v>
      </c>
      <c r="G8" s="3">
        <f t="shared" si="0"/>
        <v>0.31919744642042869</v>
      </c>
      <c r="H8" s="3">
        <f t="shared" ref="E8:T23" si="1">1*$A8/H$4</f>
        <v>0.25</v>
      </c>
      <c r="I8" s="3">
        <f t="shared" si="0"/>
        <v>0.18878101402373249</v>
      </c>
      <c r="J8" s="3">
        <f t="shared" si="0"/>
        <v>0.11111111111111112</v>
      </c>
      <c r="K8" s="6">
        <f t="shared" si="0"/>
        <v>7.0000000000000007E-2</v>
      </c>
      <c r="L8" s="6">
        <f t="shared" si="0"/>
        <v>5.5599682287529796E-2</v>
      </c>
      <c r="M8" s="6">
        <f t="shared" si="0"/>
        <v>3.9727582292849041E-2</v>
      </c>
      <c r="N8" s="6">
        <f t="shared" si="0"/>
        <v>3.0755711775043944E-2</v>
      </c>
      <c r="O8" s="6">
        <f t="shared" si="0"/>
        <v>1.5364354697102723E-2</v>
      </c>
      <c r="P8" s="6">
        <f t="shared" si="0"/>
        <v>1.0127314814814816E-2</v>
      </c>
      <c r="Q8" s="6">
        <f t="shared" si="0"/>
        <v>7.6053889613211653E-3</v>
      </c>
      <c r="R8" s="6">
        <f>1*$A8/R$4</f>
        <v>4.1322314049586778E-3</v>
      </c>
      <c r="S8" s="6">
        <f t="shared" si="0"/>
        <v>2.2905759162303667E-3</v>
      </c>
      <c r="T8" s="6">
        <f t="shared" si="0"/>
        <v>1.4583333333333334E-3</v>
      </c>
      <c r="U8" s="6">
        <f t="shared" si="0"/>
        <v>1.0294117647058824E-3</v>
      </c>
    </row>
    <row r="9" spans="1:21">
      <c r="A9" s="42">
        <f>F4</f>
        <v>0.1454</v>
      </c>
      <c r="C9" t="s">
        <v>858</v>
      </c>
      <c r="D9" t="str">
        <f>F7</f>
        <v>green</v>
      </c>
      <c r="E9" s="2">
        <f t="shared" si="1"/>
        <v>2.077142857142857</v>
      </c>
      <c r="F9" s="2">
        <f t="shared" si="0"/>
        <v>1</v>
      </c>
      <c r="G9" s="3">
        <f t="shared" si="0"/>
        <v>0.66301869585043327</v>
      </c>
      <c r="H9" s="3">
        <f t="shared" si="1"/>
        <v>0.51928571428571424</v>
      </c>
      <c r="I9" s="3">
        <f t="shared" si="0"/>
        <v>0.39212513484358141</v>
      </c>
      <c r="J9" s="3">
        <f t="shared" si="0"/>
        <v>0.2307936507936508</v>
      </c>
      <c r="K9" s="3">
        <f t="shared" si="0"/>
        <v>0.1454</v>
      </c>
      <c r="L9" s="6">
        <f t="shared" si="0"/>
        <v>0.11548848292295473</v>
      </c>
      <c r="M9" s="6">
        <f t="shared" si="0"/>
        <v>8.2519863791146425E-2</v>
      </c>
      <c r="N9" s="6">
        <f t="shared" si="0"/>
        <v>6.3884007029876982E-2</v>
      </c>
      <c r="O9" s="6">
        <f t="shared" si="0"/>
        <v>3.1913959613696224E-2</v>
      </c>
      <c r="P9" s="6">
        <f t="shared" si="0"/>
        <v>2.103587962962963E-2</v>
      </c>
      <c r="Q9" s="6">
        <f t="shared" si="0"/>
        <v>1.579747935680139E-2</v>
      </c>
      <c r="R9" s="6">
        <f t="shared" si="0"/>
        <v>8.5832349468713091E-3</v>
      </c>
      <c r="S9" s="6">
        <f t="shared" si="0"/>
        <v>4.7578534031413617E-3</v>
      </c>
      <c r="T9" s="6">
        <f t="shared" si="0"/>
        <v>3.0291666666666666E-3</v>
      </c>
      <c r="U9" s="6">
        <f t="shared" si="0"/>
        <v>2.138235294117647E-3</v>
      </c>
    </row>
    <row r="10" spans="1:21">
      <c r="A10" s="42">
        <f>G4</f>
        <v>0.21929999999999999</v>
      </c>
      <c r="C10" t="s">
        <v>859</v>
      </c>
      <c r="D10" t="str">
        <f>G7</f>
        <v>yellow</v>
      </c>
      <c r="E10" s="2">
        <f t="shared" si="1"/>
        <v>3.1328571428571426</v>
      </c>
      <c r="F10" s="2">
        <f t="shared" si="0"/>
        <v>1.5082530949105915</v>
      </c>
      <c r="G10" s="2">
        <f t="shared" si="0"/>
        <v>1</v>
      </c>
      <c r="H10" s="3">
        <f t="shared" si="1"/>
        <v>0.78321428571428564</v>
      </c>
      <c r="I10" s="3">
        <f t="shared" si="0"/>
        <v>0.59142394822006472</v>
      </c>
      <c r="J10" s="3">
        <f t="shared" si="0"/>
        <v>0.34809523809523807</v>
      </c>
      <c r="K10" s="3">
        <f t="shared" si="0"/>
        <v>0.21929999999999999</v>
      </c>
      <c r="L10" s="3">
        <f t="shared" si="0"/>
        <v>0.17418586179507548</v>
      </c>
      <c r="M10" s="3">
        <f t="shared" si="0"/>
        <v>0.12446083995459704</v>
      </c>
      <c r="N10" s="6">
        <f t="shared" si="0"/>
        <v>9.6353251318101935E-2</v>
      </c>
      <c r="O10" s="6">
        <f t="shared" si="0"/>
        <v>4.8134328358208953E-2</v>
      </c>
      <c r="P10" s="6">
        <f t="shared" si="0"/>
        <v>3.1727430555555554E-2</v>
      </c>
      <c r="Q10" s="6">
        <f t="shared" si="0"/>
        <v>2.3826597131681875E-2</v>
      </c>
      <c r="R10" s="6">
        <f t="shared" si="0"/>
        <v>1.29456906729634E-2</v>
      </c>
      <c r="S10" s="6">
        <f t="shared" si="0"/>
        <v>7.1760471204188481E-3</v>
      </c>
      <c r="T10" s="6">
        <f t="shared" si="0"/>
        <v>4.5687499999999999E-3</v>
      </c>
      <c r="U10" s="6">
        <f t="shared" si="0"/>
        <v>3.225E-3</v>
      </c>
    </row>
    <row r="11" spans="1:21">
      <c r="A11" s="42">
        <f>H4</f>
        <v>0.28000000000000003</v>
      </c>
      <c r="C11" s="193" t="s">
        <v>860</v>
      </c>
      <c r="D11" s="193" t="str">
        <f>H7</f>
        <v>Bioline</v>
      </c>
      <c r="E11" s="2">
        <f t="shared" si="1"/>
        <v>4</v>
      </c>
      <c r="F11" s="2">
        <f t="shared" si="1"/>
        <v>1.9257221458046769</v>
      </c>
      <c r="G11" s="2">
        <f t="shared" si="1"/>
        <v>1.2767897856817148</v>
      </c>
      <c r="H11" s="2">
        <f t="shared" si="1"/>
        <v>1</v>
      </c>
      <c r="I11" s="3">
        <f t="shared" si="1"/>
        <v>0.75512405609492994</v>
      </c>
      <c r="J11" s="3">
        <f t="shared" si="1"/>
        <v>0.44444444444444448</v>
      </c>
      <c r="K11" s="3">
        <f t="shared" si="1"/>
        <v>0.28000000000000003</v>
      </c>
      <c r="L11" s="3">
        <f t="shared" si="1"/>
        <v>0.22239872915011918</v>
      </c>
      <c r="M11" s="3">
        <f t="shared" si="1"/>
        <v>0.15891032917139616</v>
      </c>
      <c r="N11" s="3">
        <f t="shared" si="1"/>
        <v>0.12302284710017578</v>
      </c>
      <c r="O11" s="6">
        <f t="shared" si="1"/>
        <v>6.1457418788410892E-2</v>
      </c>
      <c r="P11" s="6">
        <f t="shared" si="1"/>
        <v>4.0509259259259266E-2</v>
      </c>
      <c r="Q11" s="6">
        <f t="shared" si="1"/>
        <v>3.0421555845284661E-2</v>
      </c>
      <c r="R11" s="6">
        <f t="shared" si="1"/>
        <v>1.6528925619834711E-2</v>
      </c>
      <c r="S11" s="6">
        <f t="shared" si="1"/>
        <v>9.162303664921467E-3</v>
      </c>
      <c r="T11" s="6">
        <f t="shared" si="1"/>
        <v>5.8333333333333336E-3</v>
      </c>
      <c r="U11" s="6">
        <f t="shared" si="0"/>
        <v>4.1176470588235297E-3</v>
      </c>
    </row>
    <row r="12" spans="1:21">
      <c r="A12" s="42">
        <f>I4</f>
        <v>0.37080000000000002</v>
      </c>
      <c r="C12" s="193" t="s">
        <v>861</v>
      </c>
      <c r="D12" t="s">
        <v>256</v>
      </c>
      <c r="E12" s="2">
        <f t="shared" si="1"/>
        <v>5.2971428571428572</v>
      </c>
      <c r="F12" s="2">
        <f t="shared" si="0"/>
        <v>2.5502063273727651</v>
      </c>
      <c r="G12" s="2">
        <f t="shared" si="0"/>
        <v>1.6908344733242135</v>
      </c>
      <c r="H12" s="2">
        <f t="shared" si="1"/>
        <v>1.3242857142857143</v>
      </c>
      <c r="I12" s="2">
        <f t="shared" si="0"/>
        <v>1</v>
      </c>
      <c r="J12" s="3">
        <f t="shared" si="0"/>
        <v>0.58857142857142863</v>
      </c>
      <c r="K12" s="3">
        <f t="shared" si="0"/>
        <v>0.37080000000000002</v>
      </c>
      <c r="L12" s="3">
        <f t="shared" si="0"/>
        <v>0.29451945988880068</v>
      </c>
      <c r="M12" s="3">
        <f t="shared" si="0"/>
        <v>0.21044267877412032</v>
      </c>
      <c r="N12" s="3">
        <f t="shared" si="0"/>
        <v>0.16291739894551849</v>
      </c>
      <c r="O12" s="6">
        <f t="shared" si="0"/>
        <v>8.1387181738366995E-2</v>
      </c>
      <c r="P12" s="6">
        <f t="shared" si="0"/>
        <v>5.3645833333333337E-2</v>
      </c>
      <c r="Q12" s="6">
        <f t="shared" si="0"/>
        <v>4.0286831812255543E-2</v>
      </c>
      <c r="R12" s="6">
        <f t="shared" si="0"/>
        <v>2.1889020070838251E-2</v>
      </c>
      <c r="S12" s="6">
        <f t="shared" si="0"/>
        <v>1.2133507853403143E-2</v>
      </c>
      <c r="T12" s="6">
        <f t="shared" si="0"/>
        <v>7.7250000000000001E-3</v>
      </c>
      <c r="U12" s="6">
        <f t="shared" si="0"/>
        <v>5.4529411764705884E-3</v>
      </c>
    </row>
    <row r="13" spans="1:21">
      <c r="A13" s="42">
        <f>J4</f>
        <v>0.63</v>
      </c>
      <c r="C13" s="193" t="s">
        <v>862</v>
      </c>
      <c r="D13" t="str">
        <f>J7</f>
        <v>pink</v>
      </c>
      <c r="E13" s="2">
        <f t="shared" si="1"/>
        <v>9</v>
      </c>
      <c r="F13" s="2">
        <f t="shared" si="0"/>
        <v>4.3328748280605227</v>
      </c>
      <c r="G13" s="2">
        <f t="shared" si="0"/>
        <v>2.8727770177838576</v>
      </c>
      <c r="H13" s="2">
        <f t="shared" si="1"/>
        <v>2.25</v>
      </c>
      <c r="I13" s="2">
        <f t="shared" si="0"/>
        <v>1.6990291262135921</v>
      </c>
      <c r="J13" s="2">
        <f t="shared" si="0"/>
        <v>1</v>
      </c>
      <c r="K13" s="3">
        <f t="shared" si="0"/>
        <v>0.63</v>
      </c>
      <c r="L13" s="3">
        <f t="shared" si="0"/>
        <v>0.50039714058776807</v>
      </c>
      <c r="M13" s="3">
        <f t="shared" si="0"/>
        <v>0.35754824063564133</v>
      </c>
      <c r="N13" s="3">
        <f t="shared" si="0"/>
        <v>0.27680140597539543</v>
      </c>
      <c r="O13" s="3">
        <f t="shared" si="0"/>
        <v>0.13827919227392449</v>
      </c>
      <c r="P13" s="3">
        <f t="shared" si="0"/>
        <v>9.1145833333333329E-2</v>
      </c>
      <c r="Q13" s="6">
        <f t="shared" si="0"/>
        <v>6.8448500651890481E-2</v>
      </c>
      <c r="R13" s="6">
        <f t="shared" si="0"/>
        <v>3.7190082644628093E-2</v>
      </c>
      <c r="S13" s="6">
        <f t="shared" si="0"/>
        <v>2.0615183246073299E-2</v>
      </c>
      <c r="T13" s="6">
        <f t="shared" si="0"/>
        <v>1.3125E-2</v>
      </c>
      <c r="U13" s="6">
        <f t="shared" si="0"/>
        <v>9.2647058823529405E-3</v>
      </c>
    </row>
    <row r="14" spans="1:21">
      <c r="A14" s="43">
        <f>K4</f>
        <v>1</v>
      </c>
      <c r="C14" s="193" t="s">
        <v>863</v>
      </c>
      <c r="D14" t="str">
        <f>K7</f>
        <v>white</v>
      </c>
      <c r="E14" s="4">
        <f t="shared" si="1"/>
        <v>14.285714285714285</v>
      </c>
      <c r="F14" s="2">
        <f t="shared" si="0"/>
        <v>6.8775790921595599</v>
      </c>
      <c r="G14" s="2">
        <f t="shared" si="0"/>
        <v>4.5599635202918378</v>
      </c>
      <c r="H14" s="2">
        <f t="shared" si="1"/>
        <v>3.5714285714285712</v>
      </c>
      <c r="I14" s="2">
        <f t="shared" si="0"/>
        <v>2.6968716289104639</v>
      </c>
      <c r="J14" s="2">
        <f t="shared" si="0"/>
        <v>1.5873015873015872</v>
      </c>
      <c r="K14" s="2">
        <f t="shared" si="0"/>
        <v>1</v>
      </c>
      <c r="L14" s="3">
        <f t="shared" si="0"/>
        <v>0.79428117553613986</v>
      </c>
      <c r="M14" s="3">
        <f t="shared" si="0"/>
        <v>0.56753688989784334</v>
      </c>
      <c r="N14" s="3">
        <f t="shared" si="0"/>
        <v>0.43936731107205629</v>
      </c>
      <c r="O14" s="3">
        <f t="shared" si="0"/>
        <v>0.21949078138718173</v>
      </c>
      <c r="P14" s="3">
        <f t="shared" si="0"/>
        <v>0.14467592592592593</v>
      </c>
      <c r="Q14" s="3">
        <f t="shared" si="0"/>
        <v>0.10864841373315949</v>
      </c>
      <c r="R14" s="6">
        <f t="shared" si="0"/>
        <v>5.9031877213695391E-2</v>
      </c>
      <c r="S14" s="6">
        <f t="shared" si="0"/>
        <v>3.2722513089005235E-2</v>
      </c>
      <c r="T14" s="6">
        <f t="shared" si="0"/>
        <v>2.0833333333333332E-2</v>
      </c>
      <c r="U14" s="6">
        <f t="shared" si="0"/>
        <v>1.4705882352941176E-2</v>
      </c>
    </row>
    <row r="15" spans="1:21">
      <c r="A15" s="43">
        <f>L4</f>
        <v>1.2589999999999999</v>
      </c>
      <c r="C15" s="193" t="s">
        <v>864</v>
      </c>
      <c r="D15" t="str">
        <f>L7</f>
        <v>purple</v>
      </c>
      <c r="E15" s="4">
        <f t="shared" si="1"/>
        <v>17.985714285714284</v>
      </c>
      <c r="F15" s="4">
        <f t="shared" si="0"/>
        <v>8.6588720770288852</v>
      </c>
      <c r="G15" s="2">
        <f t="shared" si="0"/>
        <v>5.7409940720474228</v>
      </c>
      <c r="H15" s="2">
        <f t="shared" si="1"/>
        <v>4.496428571428571</v>
      </c>
      <c r="I15" s="2">
        <f t="shared" si="0"/>
        <v>3.3953613807982737</v>
      </c>
      <c r="J15" s="2">
        <f t="shared" si="0"/>
        <v>1.9984126984126982</v>
      </c>
      <c r="K15" s="2">
        <f t="shared" si="0"/>
        <v>1.2589999999999999</v>
      </c>
      <c r="L15" s="2">
        <f t="shared" si="0"/>
        <v>1</v>
      </c>
      <c r="M15" s="3">
        <f t="shared" si="0"/>
        <v>0.7145289443813847</v>
      </c>
      <c r="N15" s="3">
        <f t="shared" si="0"/>
        <v>0.55316344463971878</v>
      </c>
      <c r="O15" s="3">
        <f t="shared" si="0"/>
        <v>0.27633889376646176</v>
      </c>
      <c r="P15" s="3">
        <f t="shared" si="0"/>
        <v>0.18214699074074073</v>
      </c>
      <c r="Q15" s="3">
        <f t="shared" si="0"/>
        <v>0.13678835289004779</v>
      </c>
      <c r="R15" s="6">
        <f t="shared" si="0"/>
        <v>7.4321133412042495E-2</v>
      </c>
      <c r="S15" s="6">
        <f t="shared" si="0"/>
        <v>4.1197643979057591E-2</v>
      </c>
      <c r="T15" s="6">
        <f t="shared" si="0"/>
        <v>2.6229166666666665E-2</v>
      </c>
      <c r="U15" s="6">
        <f t="shared" si="0"/>
        <v>1.851470588235294E-2</v>
      </c>
    </row>
    <row r="16" spans="1:21">
      <c r="A16" s="43">
        <f>M4</f>
        <v>1.762</v>
      </c>
      <c r="C16" s="193" t="s">
        <v>865</v>
      </c>
      <c r="D16" t="str">
        <f>M7</f>
        <v>orange</v>
      </c>
      <c r="E16" s="4">
        <f t="shared" si="1"/>
        <v>25.171428571428571</v>
      </c>
      <c r="F16" s="4">
        <f t="shared" si="0"/>
        <v>12.118294360385145</v>
      </c>
      <c r="G16" s="2">
        <f t="shared" si="0"/>
        <v>8.0346557227542181</v>
      </c>
      <c r="H16" s="2">
        <f t="shared" si="1"/>
        <v>6.2928571428571427</v>
      </c>
      <c r="I16" s="2">
        <f t="shared" si="0"/>
        <v>4.7518878101402375</v>
      </c>
      <c r="J16" s="2">
        <f t="shared" si="0"/>
        <v>2.7968253968253967</v>
      </c>
      <c r="K16" s="2">
        <f t="shared" si="0"/>
        <v>1.762</v>
      </c>
      <c r="L16" s="2">
        <f t="shared" si="0"/>
        <v>1.3995234312946785</v>
      </c>
      <c r="M16" s="2">
        <f t="shared" si="0"/>
        <v>1</v>
      </c>
      <c r="N16" s="3">
        <f t="shared" si="0"/>
        <v>0.77416520210896311</v>
      </c>
      <c r="O16" s="3">
        <f t="shared" si="0"/>
        <v>0.38674275680421422</v>
      </c>
      <c r="P16" s="3">
        <f t="shared" si="0"/>
        <v>0.25491898148148151</v>
      </c>
      <c r="Q16" s="3">
        <f t="shared" si="0"/>
        <v>0.19143850499782702</v>
      </c>
      <c r="R16" s="3">
        <f t="shared" si="0"/>
        <v>0.10401416765053129</v>
      </c>
      <c r="S16" s="6">
        <f t="shared" si="0"/>
        <v>5.7657068062827228E-2</v>
      </c>
      <c r="T16" s="6">
        <f t="shared" si="0"/>
        <v>3.6708333333333336E-2</v>
      </c>
      <c r="U16" s="6">
        <f t="shared" si="0"/>
        <v>2.5911764705882353E-2</v>
      </c>
    </row>
    <row r="17" spans="1:21">
      <c r="A17" s="43">
        <f>N4</f>
        <v>2.2759999999999998</v>
      </c>
      <c r="C17" s="193" t="s">
        <v>866</v>
      </c>
      <c r="D17" t="str">
        <f>N7</f>
        <v>olive</v>
      </c>
      <c r="E17" s="4">
        <f t="shared" si="1"/>
        <v>32.514285714285705</v>
      </c>
      <c r="F17" s="4">
        <f t="shared" si="0"/>
        <v>15.653370013755156</v>
      </c>
      <c r="G17" s="4">
        <f t="shared" si="0"/>
        <v>10.378476972184222</v>
      </c>
      <c r="H17" s="2">
        <f t="shared" si="1"/>
        <v>8.1285714285714263</v>
      </c>
      <c r="I17" s="2">
        <f t="shared" si="0"/>
        <v>6.1380798274002153</v>
      </c>
      <c r="J17" s="2">
        <f t="shared" si="0"/>
        <v>3.6126984126984123</v>
      </c>
      <c r="K17" s="2">
        <f t="shared" si="0"/>
        <v>2.2759999999999998</v>
      </c>
      <c r="L17" s="2">
        <f t="shared" si="0"/>
        <v>1.8077839555202542</v>
      </c>
      <c r="M17" s="2">
        <f t="shared" si="0"/>
        <v>1.2917139614074913</v>
      </c>
      <c r="N17" s="2">
        <f t="shared" si="0"/>
        <v>1</v>
      </c>
      <c r="O17" s="3">
        <f t="shared" si="0"/>
        <v>0.49956101843722561</v>
      </c>
      <c r="P17" s="3">
        <f t="shared" si="0"/>
        <v>0.32928240740740738</v>
      </c>
      <c r="Q17" s="3">
        <f t="shared" si="0"/>
        <v>0.24728378965667097</v>
      </c>
      <c r="R17" s="3">
        <f t="shared" si="0"/>
        <v>0.1343565525383707</v>
      </c>
      <c r="S17" s="6">
        <f t="shared" si="0"/>
        <v>7.4476439790575916E-2</v>
      </c>
      <c r="T17" s="6">
        <f t="shared" si="0"/>
        <v>4.7416666666666663E-2</v>
      </c>
      <c r="U17" s="6">
        <f t="shared" si="0"/>
        <v>3.3470588235294113E-2</v>
      </c>
    </row>
    <row r="18" spans="1:21" hidden="1">
      <c r="A18" s="43">
        <f>O4</f>
        <v>4.556</v>
      </c>
      <c r="C18" s="193" t="s">
        <v>867</v>
      </c>
      <c r="D18" t="str">
        <f>O7</f>
        <v>small rivet</v>
      </c>
      <c r="E18" s="4">
        <f t="shared" si="1"/>
        <v>65.085714285714275</v>
      </c>
      <c r="F18" s="4">
        <f t="shared" si="0"/>
        <v>31.334250343878956</v>
      </c>
      <c r="G18" s="4">
        <f t="shared" si="0"/>
        <v>20.775193798449614</v>
      </c>
      <c r="H18" s="4">
        <f t="shared" si="1"/>
        <v>16.271428571428569</v>
      </c>
      <c r="I18" s="4">
        <f t="shared" si="0"/>
        <v>12.286947141316073</v>
      </c>
      <c r="J18" s="2">
        <f t="shared" si="0"/>
        <v>7.2317460317460318</v>
      </c>
      <c r="K18" s="2">
        <f t="shared" si="0"/>
        <v>4.556</v>
      </c>
      <c r="L18" s="2">
        <f t="shared" si="0"/>
        <v>3.6187450357426534</v>
      </c>
      <c r="M18" s="2">
        <f t="shared" si="0"/>
        <v>2.5856980703745744</v>
      </c>
      <c r="N18" s="2">
        <f t="shared" si="0"/>
        <v>2.0017574692442883</v>
      </c>
      <c r="O18" s="2">
        <f t="shared" si="0"/>
        <v>1</v>
      </c>
      <c r="P18" s="3">
        <f t="shared" si="0"/>
        <v>0.65914351851851849</v>
      </c>
      <c r="Q18" s="3">
        <f t="shared" si="0"/>
        <v>0.49500217296827465</v>
      </c>
      <c r="R18" s="3">
        <f t="shared" si="0"/>
        <v>0.26894923258559622</v>
      </c>
      <c r="S18" s="3">
        <f t="shared" si="0"/>
        <v>0.14908376963350786</v>
      </c>
      <c r="T18" s="6">
        <f t="shared" si="0"/>
        <v>9.4916666666666663E-2</v>
      </c>
      <c r="U18" s="6">
        <f t="shared" si="0"/>
        <v>6.7000000000000004E-2</v>
      </c>
    </row>
    <row r="19" spans="1:21" hidden="1">
      <c r="A19" s="43">
        <f>P4</f>
        <v>6.9119999999999999</v>
      </c>
      <c r="C19" s="193" t="s">
        <v>868</v>
      </c>
      <c r="D19" t="str">
        <f>P7</f>
        <v>medium rivet</v>
      </c>
      <c r="E19" s="4">
        <f t="shared" si="1"/>
        <v>98.742857142857133</v>
      </c>
      <c r="F19" s="4">
        <f t="shared" si="0"/>
        <v>47.537826685006877</v>
      </c>
      <c r="G19" s="4">
        <f t="shared" si="0"/>
        <v>31.518467852257182</v>
      </c>
      <c r="H19" s="4">
        <f t="shared" si="1"/>
        <v>24.685714285714283</v>
      </c>
      <c r="I19" s="4">
        <f t="shared" si="0"/>
        <v>18.640776699029125</v>
      </c>
      <c r="J19" s="4">
        <f t="shared" si="0"/>
        <v>10.971428571428572</v>
      </c>
      <c r="K19" s="2">
        <f t="shared" si="0"/>
        <v>6.9119999999999999</v>
      </c>
      <c r="L19" s="2">
        <f t="shared" si="0"/>
        <v>5.4900714853057986</v>
      </c>
      <c r="M19" s="2">
        <f t="shared" si="0"/>
        <v>3.9228149829738932</v>
      </c>
      <c r="N19" s="2">
        <f t="shared" si="0"/>
        <v>3.036906854130053</v>
      </c>
      <c r="O19" s="2">
        <f t="shared" si="0"/>
        <v>1.5171202809482001</v>
      </c>
      <c r="P19" s="2">
        <f t="shared" si="0"/>
        <v>1</v>
      </c>
      <c r="Q19" s="3">
        <f t="shared" si="0"/>
        <v>0.75097783572359833</v>
      </c>
      <c r="R19" s="3">
        <f t="shared" si="0"/>
        <v>0.40802833530106253</v>
      </c>
      <c r="S19" s="3">
        <f t="shared" si="0"/>
        <v>0.2261780104712042</v>
      </c>
      <c r="T19" s="3">
        <f t="shared" si="0"/>
        <v>0.14399999999999999</v>
      </c>
      <c r="U19" s="3">
        <f t="shared" si="0"/>
        <v>0.10164705882352941</v>
      </c>
    </row>
    <row r="20" spans="1:21" hidden="1">
      <c r="A20" s="43">
        <f>Q4</f>
        <v>9.2040000000000006</v>
      </c>
      <c r="C20" s="193" t="s">
        <v>869</v>
      </c>
      <c r="D20" t="str">
        <f>Q7</f>
        <v>large rivet</v>
      </c>
      <c r="E20" s="5">
        <f t="shared" si="1"/>
        <v>131.48571428571429</v>
      </c>
      <c r="F20" s="4">
        <f t="shared" si="0"/>
        <v>63.301237964236591</v>
      </c>
      <c r="G20" s="4">
        <f t="shared" si="0"/>
        <v>41.969904240766077</v>
      </c>
      <c r="H20" s="4">
        <f t="shared" si="1"/>
        <v>32.871428571428574</v>
      </c>
      <c r="I20" s="4">
        <f t="shared" si="0"/>
        <v>24.822006472491911</v>
      </c>
      <c r="J20" s="4">
        <f t="shared" si="0"/>
        <v>14.609523809523811</v>
      </c>
      <c r="K20" s="2">
        <f t="shared" si="0"/>
        <v>9.2040000000000006</v>
      </c>
      <c r="L20" s="2">
        <f t="shared" si="0"/>
        <v>7.3105639396346316</v>
      </c>
      <c r="M20" s="2">
        <f t="shared" si="0"/>
        <v>5.2236095346197509</v>
      </c>
      <c r="N20" s="2">
        <f t="shared" si="0"/>
        <v>4.0439367311072063</v>
      </c>
      <c r="O20" s="2">
        <f t="shared" si="0"/>
        <v>2.0201931518876211</v>
      </c>
      <c r="P20" s="2">
        <f t="shared" si="0"/>
        <v>1.3315972222222223</v>
      </c>
      <c r="Q20" s="2">
        <f t="shared" si="0"/>
        <v>1</v>
      </c>
      <c r="R20" s="3">
        <f t="shared" si="0"/>
        <v>0.54332939787485246</v>
      </c>
      <c r="S20" s="3">
        <f t="shared" si="0"/>
        <v>0.30117801047120424</v>
      </c>
      <c r="T20" s="3">
        <f t="shared" si="0"/>
        <v>0.19175</v>
      </c>
      <c r="U20" s="3">
        <f t="shared" si="0"/>
        <v>0.13535294117647059</v>
      </c>
    </row>
    <row r="21" spans="1:21" hidden="1">
      <c r="A21" s="8">
        <f>R4</f>
        <v>16.940000000000001</v>
      </c>
      <c r="C21" s="193" t="s">
        <v>870</v>
      </c>
      <c r="D21" t="str">
        <f>R7</f>
        <v>5/32 washer</v>
      </c>
      <c r="E21" s="5">
        <f t="shared" si="1"/>
        <v>242</v>
      </c>
      <c r="F21" s="5">
        <f t="shared" si="0"/>
        <v>116.50618982118296</v>
      </c>
      <c r="G21" s="4">
        <f t="shared" si="0"/>
        <v>77.245782033743737</v>
      </c>
      <c r="H21" s="4">
        <f t="shared" si="1"/>
        <v>60.5</v>
      </c>
      <c r="I21" s="4">
        <f t="shared" si="0"/>
        <v>45.685005393743261</v>
      </c>
      <c r="J21" s="4">
        <f t="shared" si="0"/>
        <v>26.888888888888889</v>
      </c>
      <c r="K21" s="4">
        <f t="shared" si="0"/>
        <v>16.940000000000001</v>
      </c>
      <c r="L21" s="4">
        <f t="shared" si="0"/>
        <v>13.455123113582211</v>
      </c>
      <c r="M21" s="2">
        <f t="shared" si="0"/>
        <v>9.6140749148694677</v>
      </c>
      <c r="N21" s="2">
        <f t="shared" si="0"/>
        <v>7.4428822495606335</v>
      </c>
      <c r="O21" s="2">
        <f t="shared" si="0"/>
        <v>3.7181738366988588</v>
      </c>
      <c r="P21" s="2">
        <f t="shared" si="0"/>
        <v>2.4508101851851856</v>
      </c>
      <c r="Q21" s="2">
        <f t="shared" si="0"/>
        <v>1.8405041286397219</v>
      </c>
      <c r="R21" s="2">
        <f t="shared" si="0"/>
        <v>1</v>
      </c>
      <c r="S21" s="3">
        <f t="shared" si="0"/>
        <v>0.55431937172774881</v>
      </c>
      <c r="T21" s="3">
        <f t="shared" si="0"/>
        <v>0.35291666666666671</v>
      </c>
      <c r="U21" s="3">
        <f t="shared" si="0"/>
        <v>0.24911764705882355</v>
      </c>
    </row>
    <row r="22" spans="1:21" hidden="1">
      <c r="A22" s="8">
        <f>S4</f>
        <v>30.56</v>
      </c>
      <c r="C22" s="193" t="s">
        <v>871</v>
      </c>
      <c r="D22" t="str">
        <f>S7</f>
        <v>5mm washer</v>
      </c>
      <c r="E22" s="5">
        <f>1*$A22/E$4</f>
        <v>436.5714285714285</v>
      </c>
      <c r="F22" s="5">
        <f t="shared" si="0"/>
        <v>210.17881705639613</v>
      </c>
      <c r="G22" s="5">
        <f t="shared" si="0"/>
        <v>139.35248518011855</v>
      </c>
      <c r="H22" s="5">
        <f t="shared" si="1"/>
        <v>109.14285714285712</v>
      </c>
      <c r="I22" s="4">
        <f t="shared" si="0"/>
        <v>82.416396979503773</v>
      </c>
      <c r="J22" s="4">
        <f t="shared" si="0"/>
        <v>48.507936507936506</v>
      </c>
      <c r="K22" s="4">
        <f t="shared" si="0"/>
        <v>30.56</v>
      </c>
      <c r="L22" s="4">
        <f t="shared" si="0"/>
        <v>24.273232724384432</v>
      </c>
      <c r="M22" s="4">
        <f t="shared" si="0"/>
        <v>17.343927355278094</v>
      </c>
      <c r="N22" s="4">
        <f t="shared" si="0"/>
        <v>13.427065026362039</v>
      </c>
      <c r="O22" s="2">
        <f t="shared" si="0"/>
        <v>6.707638279192274</v>
      </c>
      <c r="P22" s="2">
        <f t="shared" si="0"/>
        <v>4.4212962962962958</v>
      </c>
      <c r="Q22" s="2">
        <f t="shared" si="0"/>
        <v>3.320295523685354</v>
      </c>
      <c r="R22" s="2">
        <f t="shared" si="0"/>
        <v>1.804014167650531</v>
      </c>
      <c r="S22" s="2">
        <f t="shared" si="0"/>
        <v>1</v>
      </c>
      <c r="T22" s="3">
        <f t="shared" si="0"/>
        <v>0.6366666666666666</v>
      </c>
      <c r="U22" s="3">
        <f t="shared" si="0"/>
        <v>0.44941176470588234</v>
      </c>
    </row>
    <row r="23" spans="1:21" hidden="1">
      <c r="A23" s="8">
        <f>T4</f>
        <v>48</v>
      </c>
      <c r="C23" s="193" t="s">
        <v>872</v>
      </c>
      <c r="D23" t="str">
        <f>T7</f>
        <v>1/4 washer</v>
      </c>
      <c r="E23" s="5">
        <f t="shared" si="0"/>
        <v>685.71428571428567</v>
      </c>
      <c r="F23" s="5">
        <f t="shared" si="0"/>
        <v>330.12379642365886</v>
      </c>
      <c r="G23" s="5">
        <f t="shared" si="0"/>
        <v>218.87824897400822</v>
      </c>
      <c r="H23" s="5">
        <f t="shared" si="1"/>
        <v>171.42857142857142</v>
      </c>
      <c r="I23" s="5">
        <f t="shared" si="0"/>
        <v>129.44983818770226</v>
      </c>
      <c r="J23" s="4">
        <f t="shared" si="0"/>
        <v>76.19047619047619</v>
      </c>
      <c r="K23" s="4">
        <f t="shared" si="0"/>
        <v>48</v>
      </c>
      <c r="L23" s="4">
        <f t="shared" si="0"/>
        <v>38.12549642573471</v>
      </c>
      <c r="M23" s="4">
        <f t="shared" si="0"/>
        <v>27.241770715096482</v>
      </c>
      <c r="N23" s="4">
        <f t="shared" si="0"/>
        <v>21.0896309314587</v>
      </c>
      <c r="O23" s="4">
        <f t="shared" si="0"/>
        <v>10.535557506584723</v>
      </c>
      <c r="P23" s="2">
        <f t="shared" si="0"/>
        <v>6.9444444444444446</v>
      </c>
      <c r="Q23" s="2">
        <f t="shared" si="0"/>
        <v>5.2151238591916558</v>
      </c>
      <c r="R23" s="2">
        <f t="shared" si="0"/>
        <v>2.8335301062573786</v>
      </c>
      <c r="S23" s="2">
        <f t="shared" si="0"/>
        <v>1.5706806282722514</v>
      </c>
      <c r="T23" s="2">
        <f t="shared" si="0"/>
        <v>1</v>
      </c>
      <c r="U23" s="2">
        <f t="shared" si="0"/>
        <v>0.70588235294117652</v>
      </c>
    </row>
    <row r="24" spans="1:21" hidden="1">
      <c r="A24" s="8">
        <f>U4</f>
        <v>68</v>
      </c>
      <c r="C24" s="193" t="s">
        <v>105</v>
      </c>
      <c r="D24" s="6" t="str">
        <f>U7</f>
        <v>7 mm</v>
      </c>
      <c r="E24" s="5">
        <f t="shared" si="0"/>
        <v>971.42857142857133</v>
      </c>
      <c r="F24" s="5">
        <f t="shared" si="0"/>
        <v>467.67537826685009</v>
      </c>
      <c r="G24" s="5">
        <f t="shared" si="0"/>
        <v>310.07751937984494</v>
      </c>
      <c r="H24" s="5">
        <f t="shared" si="0"/>
        <v>242.85714285714283</v>
      </c>
      <c r="I24" s="5">
        <f t="shared" si="0"/>
        <v>183.38727076591152</v>
      </c>
      <c r="J24" s="4">
        <f t="shared" si="0"/>
        <v>107.93650793650794</v>
      </c>
      <c r="K24" s="4">
        <f t="shared" si="0"/>
        <v>68</v>
      </c>
      <c r="L24" s="4">
        <f t="shared" si="0"/>
        <v>54.011119936457511</v>
      </c>
      <c r="M24" s="4">
        <f t="shared" si="0"/>
        <v>38.592508513053346</v>
      </c>
      <c r="N24" s="4">
        <f t="shared" si="0"/>
        <v>29.876977152899826</v>
      </c>
      <c r="O24" s="4">
        <f t="shared" si="0"/>
        <v>14.925373134328359</v>
      </c>
      <c r="P24" s="2">
        <f t="shared" si="0"/>
        <v>9.8379629629629637</v>
      </c>
      <c r="Q24" s="2">
        <f t="shared" si="0"/>
        <v>7.3880921338548449</v>
      </c>
      <c r="R24" s="2">
        <f t="shared" si="0"/>
        <v>4.0141676505312862</v>
      </c>
      <c r="S24" s="2">
        <f t="shared" si="0"/>
        <v>2.2251308900523563</v>
      </c>
      <c r="T24" s="2">
        <f t="shared" si="0"/>
        <v>1.4166666666666667</v>
      </c>
      <c r="U24" s="2">
        <f t="shared" si="0"/>
        <v>1</v>
      </c>
    </row>
    <row r="25" spans="1:21" ht="25.5" hidden="1">
      <c r="C25" s="193" t="s">
        <v>839</v>
      </c>
      <c r="D25" s="1" t="s">
        <v>263</v>
      </c>
      <c r="E25" s="4">
        <f>E9*1.055</f>
        <v>2.191385714285714</v>
      </c>
      <c r="F25" s="4">
        <f>F9*1.055</f>
        <v>1.0549999999999999</v>
      </c>
      <c r="G25" s="2">
        <f>G9*1.055</f>
        <v>0.69948472412220708</v>
      </c>
      <c r="H25" s="2">
        <f>H9*1.055</f>
        <v>0.54784642857142851</v>
      </c>
      <c r="I25" s="2">
        <f>I9*1.055</f>
        <v>0.41369201725997834</v>
      </c>
      <c r="J25" s="2">
        <f t="shared" ref="J25:U25" si="2">J9*1.055</f>
        <v>0.24348730158730159</v>
      </c>
      <c r="K25" s="2">
        <f t="shared" si="2"/>
        <v>0.15339700000000001</v>
      </c>
      <c r="L25" s="2">
        <f t="shared" si="2"/>
        <v>0.12184034948371723</v>
      </c>
      <c r="M25" s="3">
        <f t="shared" si="2"/>
        <v>8.705845629965947E-2</v>
      </c>
      <c r="N25" s="3">
        <f t="shared" si="2"/>
        <v>6.7397627416520209E-2</v>
      </c>
      <c r="O25" s="3">
        <f t="shared" si="2"/>
        <v>3.3669227392449513E-2</v>
      </c>
      <c r="P25" s="3">
        <f t="shared" si="2"/>
        <v>2.2192853009259259E-2</v>
      </c>
      <c r="Q25" s="3">
        <f t="shared" si="2"/>
        <v>1.6666340721425466E-2</v>
      </c>
      <c r="R25" s="3">
        <f t="shared" si="2"/>
        <v>9.0553128689492314E-3</v>
      </c>
      <c r="S25" s="3">
        <f t="shared" si="2"/>
        <v>5.0195353403141366E-3</v>
      </c>
      <c r="T25" s="3">
        <f t="shared" si="2"/>
        <v>3.195770833333333E-3</v>
      </c>
      <c r="U25" s="3">
        <f t="shared" si="2"/>
        <v>2.2558382352941176E-3</v>
      </c>
    </row>
    <row r="26" spans="1:21" ht="25.5" hidden="1">
      <c r="C26" s="193" t="s">
        <v>839</v>
      </c>
      <c r="D26" s="1" t="s">
        <v>264</v>
      </c>
      <c r="E26" s="5">
        <f>E9*55.4</f>
        <v>115.07371428571427</v>
      </c>
      <c r="F26" s="5">
        <f t="shared" ref="F26:S26" si="3">F9*55.4</f>
        <v>55.4</v>
      </c>
      <c r="G26" s="5">
        <f t="shared" si="3"/>
        <v>36.731235750114003</v>
      </c>
      <c r="H26" s="5">
        <f t="shared" si="3"/>
        <v>28.768428571428569</v>
      </c>
      <c r="I26" s="5">
        <f t="shared" si="3"/>
        <v>21.723732470334411</v>
      </c>
      <c r="J26" s="5">
        <f t="shared" si="3"/>
        <v>12.785968253968255</v>
      </c>
      <c r="K26" s="4">
        <f t="shared" si="3"/>
        <v>8.055159999999999</v>
      </c>
      <c r="L26" s="4">
        <f t="shared" si="3"/>
        <v>6.3980619539316921</v>
      </c>
      <c r="M26" s="4">
        <f t="shared" si="3"/>
        <v>4.5716004540295119</v>
      </c>
      <c r="N26" s="4">
        <f t="shared" si="3"/>
        <v>3.5391739894551848</v>
      </c>
      <c r="O26" s="4">
        <f t="shared" si="3"/>
        <v>1.7680333625987708</v>
      </c>
      <c r="P26" s="4">
        <f t="shared" si="3"/>
        <v>1.1653877314814816</v>
      </c>
      <c r="Q26" s="2">
        <f t="shared" si="3"/>
        <v>0.87518035636679703</v>
      </c>
      <c r="R26" s="2">
        <f t="shared" si="3"/>
        <v>0.47551121605667052</v>
      </c>
      <c r="S26" s="2">
        <f t="shared" si="3"/>
        <v>0.26358507853403146</v>
      </c>
      <c r="T26" s="2">
        <f>T9*55.4</f>
        <v>0.16781583333333333</v>
      </c>
      <c r="U26" s="2">
        <f>U9*55.4</f>
        <v>0.11845823529411764</v>
      </c>
    </row>
    <row r="27" spans="1:21" ht="25.5" hidden="1">
      <c r="C27" s="193" t="s">
        <v>840</v>
      </c>
      <c r="D27" s="1" t="s">
        <v>673</v>
      </c>
      <c r="E27" s="5">
        <f>E9*31.7</f>
        <v>65.84542857142857</v>
      </c>
      <c r="F27" s="5">
        <f t="shared" ref="F27:S27" si="4">F9*31.7</f>
        <v>31.7</v>
      </c>
      <c r="G27" s="5">
        <f t="shared" si="4"/>
        <v>21.017692658458735</v>
      </c>
      <c r="H27" s="5">
        <f t="shared" ref="H27" si="5">H9*31.7</f>
        <v>16.461357142857143</v>
      </c>
      <c r="I27" s="5">
        <f t="shared" si="4"/>
        <v>12.430366774541531</v>
      </c>
      <c r="J27" s="4">
        <f t="shared" si="4"/>
        <v>7.3161587301587305</v>
      </c>
      <c r="K27" s="4">
        <f t="shared" si="4"/>
        <v>4.6091800000000003</v>
      </c>
      <c r="L27" s="4">
        <f t="shared" si="4"/>
        <v>3.6609849086576647</v>
      </c>
      <c r="M27" s="4">
        <f t="shared" si="4"/>
        <v>2.6158796821793415</v>
      </c>
      <c r="N27" s="4">
        <f t="shared" si="4"/>
        <v>2.0251230228471004</v>
      </c>
      <c r="O27" s="2">
        <f t="shared" si="4"/>
        <v>1.0116725197541703</v>
      </c>
      <c r="P27" s="2">
        <f t="shared" si="4"/>
        <v>0.6668373842592592</v>
      </c>
      <c r="Q27" s="2">
        <f t="shared" si="4"/>
        <v>0.5007800956106041</v>
      </c>
      <c r="R27" s="2">
        <f t="shared" si="4"/>
        <v>0.27208854781582048</v>
      </c>
      <c r="S27" s="2">
        <f t="shared" si="4"/>
        <v>0.15082395287958117</v>
      </c>
      <c r="T27" s="2">
        <f>T9*31.7</f>
        <v>9.602458333333333E-2</v>
      </c>
      <c r="U27" s="2">
        <f>U9*31.7</f>
        <v>6.7782058823529404E-2</v>
      </c>
    </row>
    <row r="28" spans="1:21" ht="25.5" hidden="1">
      <c r="C28" s="193" t="s">
        <v>841</v>
      </c>
      <c r="D28" s="1" t="s">
        <v>674</v>
      </c>
      <c r="E28" s="5">
        <f>E9*639</f>
        <v>1327.2942857142857</v>
      </c>
      <c r="F28" s="5">
        <f>F9*639</f>
        <v>639</v>
      </c>
      <c r="G28" s="5">
        <f t="shared" ref="G28:U28" si="6">G9*639</f>
        <v>423.66894664842687</v>
      </c>
      <c r="H28" s="5">
        <f t="shared" si="6"/>
        <v>331.82357142857143</v>
      </c>
      <c r="I28" s="5">
        <f t="shared" si="6"/>
        <v>250.56796116504853</v>
      </c>
      <c r="J28" s="5">
        <f t="shared" si="6"/>
        <v>147.47714285714287</v>
      </c>
      <c r="K28" s="5">
        <f t="shared" si="6"/>
        <v>92.910600000000002</v>
      </c>
      <c r="L28" s="5">
        <f t="shared" si="6"/>
        <v>73.79714058776807</v>
      </c>
      <c r="M28" s="5">
        <f t="shared" si="6"/>
        <v>52.730192962542567</v>
      </c>
      <c r="N28" s="5">
        <f t="shared" si="6"/>
        <v>40.821880492091388</v>
      </c>
      <c r="O28" s="5">
        <f t="shared" si="6"/>
        <v>20.393020193151887</v>
      </c>
      <c r="P28" s="5">
        <f t="shared" si="6"/>
        <v>13.441927083333333</v>
      </c>
      <c r="Q28" s="5">
        <f t="shared" si="6"/>
        <v>10.094589308996088</v>
      </c>
      <c r="R28" s="4">
        <f t="shared" si="6"/>
        <v>5.4846871310507668</v>
      </c>
      <c r="S28" s="4">
        <f t="shared" si="6"/>
        <v>3.0402683246073301</v>
      </c>
      <c r="T28" s="4">
        <f t="shared" si="6"/>
        <v>1.9356374999999999</v>
      </c>
      <c r="U28" s="4">
        <f t="shared" si="6"/>
        <v>1.3663323529411764</v>
      </c>
    </row>
    <row r="29" spans="1:21" ht="38.25" hidden="1">
      <c r="C29" s="193" t="s">
        <v>1038</v>
      </c>
      <c r="D29" s="1" t="s">
        <v>265</v>
      </c>
      <c r="E29" s="5">
        <f>E9*31.7</f>
        <v>65.84542857142857</v>
      </c>
      <c r="F29" s="5">
        <f t="shared" ref="F29:S29" si="7">F9*31.7</f>
        <v>31.7</v>
      </c>
      <c r="G29" s="5">
        <f t="shared" si="7"/>
        <v>21.017692658458735</v>
      </c>
      <c r="H29" s="5">
        <f t="shared" si="7"/>
        <v>16.461357142857143</v>
      </c>
      <c r="I29" s="5">
        <f t="shared" si="7"/>
        <v>12.430366774541531</v>
      </c>
      <c r="J29" s="4">
        <f t="shared" si="7"/>
        <v>7.3161587301587305</v>
      </c>
      <c r="K29" s="4">
        <f t="shared" si="7"/>
        <v>4.6091800000000003</v>
      </c>
      <c r="L29" s="4">
        <f t="shared" si="7"/>
        <v>3.6609849086576647</v>
      </c>
      <c r="M29" s="4">
        <f t="shared" si="7"/>
        <v>2.6158796821793415</v>
      </c>
      <c r="N29" s="4">
        <f t="shared" si="7"/>
        <v>2.0251230228471004</v>
      </c>
      <c r="O29" s="2">
        <f t="shared" si="7"/>
        <v>1.0116725197541703</v>
      </c>
      <c r="P29" s="2">
        <f t="shared" si="7"/>
        <v>0.6668373842592592</v>
      </c>
      <c r="Q29" s="2">
        <f t="shared" si="7"/>
        <v>0.5007800956106041</v>
      </c>
      <c r="R29" s="2">
        <f t="shared" si="7"/>
        <v>0.27208854781582048</v>
      </c>
      <c r="S29" s="2">
        <f t="shared" si="7"/>
        <v>0.15082395287958117</v>
      </c>
      <c r="T29" s="2">
        <f>T9*31.7</f>
        <v>9.602458333333333E-2</v>
      </c>
      <c r="U29" s="2">
        <f>U9*31.7</f>
        <v>6.7782058823529404E-2</v>
      </c>
    </row>
    <row r="30" spans="1:21" ht="38.25" hidden="1">
      <c r="C30" s="193" t="s">
        <v>1038</v>
      </c>
      <c r="D30" s="1" t="s">
        <v>266</v>
      </c>
      <c r="E30" s="5">
        <f>E9*528</f>
        <v>1096.7314285714285</v>
      </c>
      <c r="F30" s="5">
        <f t="shared" ref="F30:S30" si="8">F9*528</f>
        <v>528</v>
      </c>
      <c r="G30" s="5">
        <f t="shared" si="8"/>
        <v>350.07387140902875</v>
      </c>
      <c r="H30" s="5">
        <f t="shared" si="8"/>
        <v>274.18285714285713</v>
      </c>
      <c r="I30" s="5">
        <f t="shared" si="8"/>
        <v>207.04207119741099</v>
      </c>
      <c r="J30" s="5">
        <f t="shared" si="8"/>
        <v>121.85904761904763</v>
      </c>
      <c r="K30" s="5">
        <f t="shared" si="8"/>
        <v>76.771200000000007</v>
      </c>
      <c r="L30" s="5">
        <f t="shared" si="8"/>
        <v>60.977918983320095</v>
      </c>
      <c r="M30" s="5">
        <f t="shared" si="8"/>
        <v>43.570488081725316</v>
      </c>
      <c r="N30" s="5">
        <f t="shared" si="8"/>
        <v>33.730755711775046</v>
      </c>
      <c r="O30" s="5">
        <f t="shared" si="8"/>
        <v>16.850570676031605</v>
      </c>
      <c r="P30" s="5">
        <f t="shared" si="8"/>
        <v>11.106944444444444</v>
      </c>
      <c r="Q30" s="4">
        <f t="shared" si="8"/>
        <v>8.3410691003911346</v>
      </c>
      <c r="R30" s="4">
        <f t="shared" si="8"/>
        <v>4.5319480519480511</v>
      </c>
      <c r="S30" s="4">
        <f t="shared" si="8"/>
        <v>2.5121465968586389</v>
      </c>
      <c r="T30" s="4">
        <f>T9*528</f>
        <v>1.5993999999999999</v>
      </c>
      <c r="U30" s="4">
        <f>U9*528</f>
        <v>1.1289882352941176</v>
      </c>
    </row>
    <row r="31" spans="1:21">
      <c r="D31" s="1"/>
    </row>
    <row r="32" spans="1:21">
      <c r="D32" s="1"/>
    </row>
    <row r="33" spans="4:4">
      <c r="D33" s="1"/>
    </row>
  </sheetData>
  <sheetProtection password="9893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pressurised irrigation</vt:lpstr>
      <vt:lpstr>dripline without BOM data</vt:lpstr>
      <vt:lpstr>litres per wk without BOM data</vt:lpstr>
      <vt:lpstr>dripline</vt:lpstr>
      <vt:lpstr>litres per week</vt:lpstr>
      <vt:lpstr>BOM evaporation data</vt:lpstr>
      <vt:lpstr>volumes</vt:lpstr>
      <vt:lpstr>nozzle ratios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omodei</dc:creator>
  <cp:lastModifiedBy>Acer</cp:lastModifiedBy>
  <cp:lastPrinted>2016-06-14T06:32:26Z</cp:lastPrinted>
  <dcterms:created xsi:type="dcterms:W3CDTF">2011-12-07T18:01:54Z</dcterms:created>
  <dcterms:modified xsi:type="dcterms:W3CDTF">2017-05-19T23:55:15Z</dcterms:modified>
</cp:coreProperties>
</file>